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mc:AlternateContent xmlns:mc="http://schemas.openxmlformats.org/markup-compatibility/2006">
    <mc:Choice Requires="x15">
      <x15ac:absPath xmlns:x15ac="http://schemas.microsoft.com/office/spreadsheetml/2010/11/ac" url="Z:\_zakázky_dle_zakázkových_čísel\2231_Sterilizace_UL_KZ\02_D P S_změna dispozice\G_ROZPOČET\12.01.2024\"/>
    </mc:Choice>
  </mc:AlternateContent>
  <xr:revisionPtr revIDLastSave="0" documentId="13_ncr:1_{EACA1A3E-AF45-485D-AE1A-334526DCD413}" xr6:coauthVersionLast="47" xr6:coauthVersionMax="47" xr10:uidLastSave="{00000000-0000-0000-0000-000000000000}"/>
  <bookViews>
    <workbookView xWindow="345" yWindow="2070" windowWidth="28800" windowHeight="15210" firstSheet="10" activeTab="15" xr2:uid="{00000000-000D-0000-FFFF-FFFF00000000}"/>
  </bookViews>
  <sheets>
    <sheet name="Rekapitulace stavby" sheetId="1" r:id="rId1"/>
    <sheet name="E.1 - Přípravné a bourací..." sheetId="2" r:id="rId2"/>
    <sheet name="E.4-5 - Složené konstrukc..." sheetId="3" r:id="rId3"/>
    <sheet name="E.6 - Výplně otvorů" sheetId="4" r:id="rId4"/>
    <sheet name="D1.01.4.1 - Zdravotně tec..." sheetId="5" r:id="rId5"/>
    <sheet name="D1.01.4.4 - Silnoproudé e..." sheetId="6" r:id="rId6"/>
    <sheet name="D1.01.4.5.1 - Slaboproudé..." sheetId="7" r:id="rId7"/>
    <sheet name="D1.01.4.5.2 - Slaboproudé..." sheetId="8" r:id="rId8"/>
    <sheet name="D1.01.4.5.3 - Interkomy" sheetId="9" r:id="rId9"/>
    <sheet name="D1.01.4.6 - Rozvody páry" sheetId="10" r:id="rId10"/>
    <sheet name="D1.01.4.7 - Stlačený vzduch" sheetId="11" r:id="rId11"/>
    <sheet name="D1.01.5 - Zdravotnická te..." sheetId="12" r:id="rId12"/>
    <sheet name="PS.01 - Úpravna vody" sheetId="13" r:id="rId13"/>
    <sheet name="VRN - Ostatní a vedlejší ..." sheetId="14" r:id="rId14"/>
    <sheet name="Seznam figur" sheetId="15" r:id="rId15"/>
    <sheet name="Podminky" sheetId="16" r:id="rId16"/>
  </sheets>
  <definedNames>
    <definedName name="_xlnm._FilterDatabase" localSheetId="4" hidden="1">'D1.01.4.1 - Zdravotně tec...'!$C$94:$K$309</definedName>
    <definedName name="_xlnm._FilterDatabase" localSheetId="5" hidden="1">'D1.01.4.4 - Silnoproudé e...'!$C$107:$K$302</definedName>
    <definedName name="_xlnm._FilterDatabase" localSheetId="6" hidden="1">'D1.01.4.5.1 - Slaboproudé...'!$C$105:$K$225</definedName>
    <definedName name="_xlnm._FilterDatabase" localSheetId="7" hidden="1">'D1.01.4.5.2 - Slaboproudé...'!$C$99:$K$170</definedName>
    <definedName name="_xlnm._FilterDatabase" localSheetId="8" hidden="1">'D1.01.4.5.3 - Interkomy'!$C$101:$K$136</definedName>
    <definedName name="_xlnm._FilterDatabase" localSheetId="9" hidden="1">'D1.01.4.6 - Rozvody páry'!$C$90:$K$171</definedName>
    <definedName name="_xlnm._FilterDatabase" localSheetId="10" hidden="1">'D1.01.4.7 - Stlačený vzduch'!$C$88:$K$124</definedName>
    <definedName name="_xlnm._FilterDatabase" localSheetId="11" hidden="1">'D1.01.5 - Zdravotnická te...'!$C$80:$K$84</definedName>
    <definedName name="_xlnm._FilterDatabase" localSheetId="1" hidden="1">'E.1 - Přípravné a bourací...'!$C$96:$K$321</definedName>
    <definedName name="_xlnm._FilterDatabase" localSheetId="2" hidden="1">'E.4-5 - Složené konstrukc...'!$C$101:$K$909</definedName>
    <definedName name="_xlnm._FilterDatabase" localSheetId="3" hidden="1">'E.6 - Výplně otvorů'!$C$85:$K$158</definedName>
    <definedName name="_xlnm._FilterDatabase" localSheetId="12" hidden="1">'PS.01 - Úpravna vody'!$C$81:$K$113</definedName>
    <definedName name="_xlnm._FilterDatabase" localSheetId="13" hidden="1">'VRN - Ostatní a vedlejší ...'!$C$81:$K$102</definedName>
    <definedName name="_xlnm.Print_Titles" localSheetId="4">'D1.01.4.1 - Zdravotně tec...'!$94:$94</definedName>
    <definedName name="_xlnm.Print_Titles" localSheetId="5">'D1.01.4.4 - Silnoproudé e...'!$107:$107</definedName>
    <definedName name="_xlnm.Print_Titles" localSheetId="6">'D1.01.4.5.1 - Slaboproudé...'!$105:$105</definedName>
    <definedName name="_xlnm.Print_Titles" localSheetId="7">'D1.01.4.5.2 - Slaboproudé...'!$99:$99</definedName>
    <definedName name="_xlnm.Print_Titles" localSheetId="8">'D1.01.4.5.3 - Interkomy'!$101:$101</definedName>
    <definedName name="_xlnm.Print_Titles" localSheetId="9">'D1.01.4.6 - Rozvody páry'!$90:$90</definedName>
    <definedName name="_xlnm.Print_Titles" localSheetId="10">'D1.01.4.7 - Stlačený vzduch'!$88:$88</definedName>
    <definedName name="_xlnm.Print_Titles" localSheetId="11">'D1.01.5 - Zdravotnická te...'!$80:$80</definedName>
    <definedName name="_xlnm.Print_Titles" localSheetId="1">'E.1 - Přípravné a bourací...'!$96:$96</definedName>
    <definedName name="_xlnm.Print_Titles" localSheetId="2">'E.4-5 - Složené konstrukc...'!$101:$101</definedName>
    <definedName name="_xlnm.Print_Titles" localSheetId="3">'E.6 - Výplně otvorů'!$85:$85</definedName>
    <definedName name="_xlnm.Print_Titles" localSheetId="12">'PS.01 - Úpravna vody'!$81:$81</definedName>
    <definedName name="_xlnm.Print_Titles" localSheetId="0">'Rekapitulace stavby'!$52:$52</definedName>
    <definedName name="_xlnm.Print_Titles" localSheetId="14">'Seznam figur'!$9:$9</definedName>
    <definedName name="_xlnm.Print_Titles" localSheetId="13">'VRN - Ostatní a vedlejší ...'!$81:$81</definedName>
    <definedName name="_xlnm.Print_Area" localSheetId="4">'D1.01.4.1 - Zdravotně tec...'!$C$47:$J$74,'D1.01.4.1 - Zdravotně tec...'!$C$80:$K$309</definedName>
    <definedName name="_xlnm.Print_Area" localSheetId="5">'D1.01.4.4 - Silnoproudé e...'!$C$47:$J$87,'D1.01.4.4 - Silnoproudé e...'!$C$93:$K$302</definedName>
    <definedName name="_xlnm.Print_Area" localSheetId="6">'D1.01.4.5.1 - Slaboproudé...'!$C$49:$J$83,'D1.01.4.5.1 - Slaboproudé...'!$C$89:$K$225</definedName>
    <definedName name="_xlnm.Print_Area" localSheetId="7">'D1.01.4.5.2 - Slaboproudé...'!$C$49:$J$77,'D1.01.4.5.2 - Slaboproudé...'!$C$83:$K$170</definedName>
    <definedName name="_xlnm.Print_Area" localSheetId="8">'D1.01.4.5.3 - Interkomy'!$C$49:$J$79,'D1.01.4.5.3 - Interkomy'!$C$85:$K$136</definedName>
    <definedName name="_xlnm.Print_Area" localSheetId="9">'D1.01.4.6 - Rozvody páry'!$C$47:$J$70,'D1.01.4.6 - Rozvody páry'!$C$76:$K$171</definedName>
    <definedName name="_xlnm.Print_Area" localSheetId="10">'D1.01.4.7 - Stlačený vzduch'!$C$47:$J$68,'D1.01.4.7 - Stlačený vzduch'!$C$74:$K$124</definedName>
    <definedName name="_xlnm.Print_Area" localSheetId="11">'D1.01.5 - Zdravotnická te...'!$C$45:$J$62,'D1.01.5 - Zdravotnická te...'!$C$68:$K$84</definedName>
    <definedName name="_xlnm.Print_Area" localSheetId="1">'E.1 - Přípravné a bourací...'!$C$47:$J$76,'E.1 - Přípravné a bourací...'!$C$82:$K$321</definedName>
    <definedName name="_xlnm.Print_Area" localSheetId="2">'E.4-5 - Složené konstrukc...'!$C$47:$J$81,'E.4-5 - Složené konstrukc...'!$C$87:$K$909</definedName>
    <definedName name="_xlnm.Print_Area" localSheetId="3">'E.6 - Výplně otvorů'!$C$47:$J$65,'E.6 - Výplně otvorů'!$C$71:$K$158</definedName>
    <definedName name="_xlnm.Print_Area" localSheetId="15">Podminky!$A$1:$E$56</definedName>
    <definedName name="_xlnm.Print_Area" localSheetId="12">'PS.01 - Úpravna vody'!$C$45:$J$63,'PS.01 - Úpravna vody'!$C$69:$K$113</definedName>
    <definedName name="_xlnm.Print_Area" localSheetId="0">'Rekapitulace stavby'!$D$4:$AO$36,'Rekapitulace stavby'!$C$42:$AQ$71</definedName>
    <definedName name="_xlnm.Print_Area" localSheetId="14">'Seznam figur'!$C$4:$G$262</definedName>
    <definedName name="_xlnm.Print_Area" localSheetId="13">'VRN - Ostatní a vedlejší ...'!$C$45:$J$63,'VRN - Ostatní a vedlejší ...'!$C$69:$K$102</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 i="15" l="1"/>
  <c r="J37" i="14"/>
  <c r="J36" i="14"/>
  <c r="AY70" i="1"/>
  <c r="J35" i="14"/>
  <c r="AX70" i="1"/>
  <c r="BI101" i="14"/>
  <c r="BH101" i="14"/>
  <c r="BG101" i="14"/>
  <c r="BF101" i="14"/>
  <c r="T101" i="14"/>
  <c r="R101" i="14"/>
  <c r="P101" i="14"/>
  <c r="BI98" i="14"/>
  <c r="BH98" i="14"/>
  <c r="BG98" i="14"/>
  <c r="BF98" i="14"/>
  <c r="T98" i="14"/>
  <c r="R98" i="14"/>
  <c r="P98" i="14"/>
  <c r="BI96" i="14"/>
  <c r="BH96" i="14"/>
  <c r="BG96" i="14"/>
  <c r="BF96" i="14"/>
  <c r="T96" i="14"/>
  <c r="R96" i="14"/>
  <c r="P96" i="14"/>
  <c r="BI94" i="14"/>
  <c r="BH94" i="14"/>
  <c r="BG94" i="14"/>
  <c r="BF94" i="14"/>
  <c r="T94" i="14"/>
  <c r="R94" i="14"/>
  <c r="P94" i="14"/>
  <c r="BI91" i="14"/>
  <c r="BH91" i="14"/>
  <c r="BG91" i="14"/>
  <c r="BF91" i="14"/>
  <c r="T91" i="14"/>
  <c r="R91" i="14"/>
  <c r="P91" i="14"/>
  <c r="BI89" i="14"/>
  <c r="BH89" i="14"/>
  <c r="BG89" i="14"/>
  <c r="BF89" i="14"/>
  <c r="T89" i="14"/>
  <c r="R89" i="14"/>
  <c r="P89" i="14"/>
  <c r="BI87" i="14"/>
  <c r="BH87" i="14"/>
  <c r="BG87" i="14"/>
  <c r="BF87" i="14"/>
  <c r="T87" i="14"/>
  <c r="R87" i="14"/>
  <c r="P87" i="14"/>
  <c r="BI85" i="14"/>
  <c r="BH85" i="14"/>
  <c r="BG85" i="14"/>
  <c r="BF85" i="14"/>
  <c r="T85" i="14"/>
  <c r="R85" i="14"/>
  <c r="P85" i="14"/>
  <c r="J79" i="14"/>
  <c r="J78" i="14"/>
  <c r="F78" i="14"/>
  <c r="F76" i="14"/>
  <c r="E74" i="14"/>
  <c r="J55" i="14"/>
  <c r="J54" i="14"/>
  <c r="F54" i="14"/>
  <c r="F52" i="14"/>
  <c r="E50" i="14"/>
  <c r="J18" i="14"/>
  <c r="E18" i="14"/>
  <c r="F79" i="14"/>
  <c r="J17" i="14"/>
  <c r="J12" i="14"/>
  <c r="J52" i="14"/>
  <c r="E7" i="14"/>
  <c r="E72" i="14"/>
  <c r="J37" i="13"/>
  <c r="J36" i="13"/>
  <c r="AY69" i="1"/>
  <c r="J35" i="13"/>
  <c r="AX69" i="1"/>
  <c r="BI112" i="13"/>
  <c r="BH112" i="13"/>
  <c r="BG112" i="13"/>
  <c r="BF112" i="13"/>
  <c r="T112" i="13"/>
  <c r="R112" i="13"/>
  <c r="P112" i="13"/>
  <c r="BI110" i="13"/>
  <c r="BH110" i="13"/>
  <c r="BG110" i="13"/>
  <c r="BF110" i="13"/>
  <c r="T110" i="13"/>
  <c r="R110" i="13"/>
  <c r="P110" i="13"/>
  <c r="BI109" i="13"/>
  <c r="BH109" i="13"/>
  <c r="BG109" i="13"/>
  <c r="BF109" i="13"/>
  <c r="T109" i="13"/>
  <c r="R109" i="13"/>
  <c r="P109" i="13"/>
  <c r="BI108" i="13"/>
  <c r="BH108" i="13"/>
  <c r="BG108" i="13"/>
  <c r="BF108" i="13"/>
  <c r="T108" i="13"/>
  <c r="R108" i="13"/>
  <c r="P108" i="13"/>
  <c r="BI105" i="13"/>
  <c r="BH105" i="13"/>
  <c r="BG105" i="13"/>
  <c r="BF105" i="13"/>
  <c r="T105" i="13"/>
  <c r="R105" i="13"/>
  <c r="P105" i="13"/>
  <c r="BI104" i="13"/>
  <c r="BH104" i="13"/>
  <c r="BG104" i="13"/>
  <c r="BF104" i="13"/>
  <c r="T104" i="13"/>
  <c r="R104" i="13"/>
  <c r="P104" i="13"/>
  <c r="BI103" i="13"/>
  <c r="BH103" i="13"/>
  <c r="BG103" i="13"/>
  <c r="BF103" i="13"/>
  <c r="T103" i="13"/>
  <c r="R103" i="13"/>
  <c r="P103" i="13"/>
  <c r="BI102" i="13"/>
  <c r="BH102" i="13"/>
  <c r="BG102" i="13"/>
  <c r="BF102" i="13"/>
  <c r="T102" i="13"/>
  <c r="R102" i="13"/>
  <c r="P102" i="13"/>
  <c r="BI101" i="13"/>
  <c r="BH101" i="13"/>
  <c r="BG101" i="13"/>
  <c r="BF101" i="13"/>
  <c r="T101" i="13"/>
  <c r="R101" i="13"/>
  <c r="P101" i="13"/>
  <c r="BI99" i="13"/>
  <c r="BH99" i="13"/>
  <c r="BG99" i="13"/>
  <c r="BF99" i="13"/>
  <c r="T99" i="13"/>
  <c r="R99" i="13"/>
  <c r="P99" i="13"/>
  <c r="BI98" i="13"/>
  <c r="BH98" i="13"/>
  <c r="BG98" i="13"/>
  <c r="BF98" i="13"/>
  <c r="T98" i="13"/>
  <c r="R98" i="13"/>
  <c r="P98" i="13"/>
  <c r="BI97" i="13"/>
  <c r="BH97" i="13"/>
  <c r="BG97" i="13"/>
  <c r="BF97" i="13"/>
  <c r="T97" i="13"/>
  <c r="R97" i="13"/>
  <c r="P97" i="13"/>
  <c r="BI95" i="13"/>
  <c r="BH95" i="13"/>
  <c r="BG95" i="13"/>
  <c r="BF95" i="13"/>
  <c r="T95" i="13"/>
  <c r="R95" i="13"/>
  <c r="P95" i="13"/>
  <c r="BI93" i="13"/>
  <c r="BH93" i="13"/>
  <c r="BG93" i="13"/>
  <c r="BF93" i="13"/>
  <c r="T93" i="13"/>
  <c r="R93" i="13"/>
  <c r="P93" i="13"/>
  <c r="BI91" i="13"/>
  <c r="BH91" i="13"/>
  <c r="BG91" i="13"/>
  <c r="BF91" i="13"/>
  <c r="T91" i="13"/>
  <c r="R91" i="13"/>
  <c r="P91" i="13"/>
  <c r="BI89" i="13"/>
  <c r="BH89" i="13"/>
  <c r="BG89" i="13"/>
  <c r="BF89" i="13"/>
  <c r="T89" i="13"/>
  <c r="R89" i="13"/>
  <c r="P89" i="13"/>
  <c r="BI87" i="13"/>
  <c r="BH87" i="13"/>
  <c r="BG87" i="13"/>
  <c r="BF87" i="13"/>
  <c r="T87" i="13"/>
  <c r="R87" i="13"/>
  <c r="P87" i="13"/>
  <c r="BI85" i="13"/>
  <c r="BH85" i="13"/>
  <c r="BG85" i="13"/>
  <c r="BF85" i="13"/>
  <c r="T85" i="13"/>
  <c r="R85" i="13"/>
  <c r="P85" i="13"/>
  <c r="BI84" i="13"/>
  <c r="BH84" i="13"/>
  <c r="BG84" i="13"/>
  <c r="BF84" i="13"/>
  <c r="T84" i="13"/>
  <c r="R84" i="13"/>
  <c r="P84" i="13"/>
  <c r="J79" i="13"/>
  <c r="J78" i="13"/>
  <c r="F78" i="13"/>
  <c r="F76" i="13"/>
  <c r="E74" i="13"/>
  <c r="J55" i="13"/>
  <c r="J54" i="13"/>
  <c r="F54" i="13"/>
  <c r="F52" i="13"/>
  <c r="E50" i="13"/>
  <c r="J18" i="13"/>
  <c r="E18" i="13"/>
  <c r="F55" i="13"/>
  <c r="J17" i="13"/>
  <c r="J12" i="13"/>
  <c r="J52" i="13"/>
  <c r="E7" i="13"/>
  <c r="E48" i="13"/>
  <c r="J37" i="12"/>
  <c r="J36" i="12"/>
  <c r="AY68" i="1"/>
  <c r="J35" i="12"/>
  <c r="AX68" i="1"/>
  <c r="BI84" i="12"/>
  <c r="BH84" i="12"/>
  <c r="BG84" i="12"/>
  <c r="BF84" i="12"/>
  <c r="T84" i="12"/>
  <c r="T83" i="12"/>
  <c r="T82" i="12"/>
  <c r="T81" i="12"/>
  <c r="R84" i="12"/>
  <c r="R83" i="12"/>
  <c r="R82" i="12"/>
  <c r="R81" i="12"/>
  <c r="P84" i="12"/>
  <c r="P83" i="12"/>
  <c r="P82" i="12"/>
  <c r="P81" i="12"/>
  <c r="AU68" i="1"/>
  <c r="J78" i="12"/>
  <c r="J77" i="12"/>
  <c r="F77" i="12"/>
  <c r="F75" i="12"/>
  <c r="E73" i="12"/>
  <c r="J55" i="12"/>
  <c r="J54" i="12"/>
  <c r="F54" i="12"/>
  <c r="F52" i="12"/>
  <c r="E50" i="12"/>
  <c r="J18" i="12"/>
  <c r="E18" i="12"/>
  <c r="F78" i="12"/>
  <c r="J17" i="12"/>
  <c r="J12" i="12"/>
  <c r="J75" i="12"/>
  <c r="E7" i="12"/>
  <c r="E48" i="12"/>
  <c r="J39" i="11"/>
  <c r="J38" i="11"/>
  <c r="AY67" i="1"/>
  <c r="J37" i="11"/>
  <c r="AX67" i="1"/>
  <c r="BI124" i="11"/>
  <c r="BH124" i="11"/>
  <c r="BG124" i="11"/>
  <c r="BF124" i="11"/>
  <c r="T124" i="11"/>
  <c r="R124" i="11"/>
  <c r="P124" i="11"/>
  <c r="BI123" i="11"/>
  <c r="BH123" i="11"/>
  <c r="BG123" i="11"/>
  <c r="BF123" i="11"/>
  <c r="T123" i="11"/>
  <c r="R123" i="11"/>
  <c r="P123" i="11"/>
  <c r="BI122" i="11"/>
  <c r="BH122" i="11"/>
  <c r="BG122" i="11"/>
  <c r="BF122" i="11"/>
  <c r="T122" i="11"/>
  <c r="R122" i="11"/>
  <c r="P122" i="11"/>
  <c r="BI120" i="11"/>
  <c r="BH120" i="11"/>
  <c r="BG120" i="11"/>
  <c r="BF120" i="11"/>
  <c r="T120" i="11"/>
  <c r="R120" i="11"/>
  <c r="P120" i="11"/>
  <c r="BI119" i="11"/>
  <c r="BH119" i="11"/>
  <c r="BG119" i="11"/>
  <c r="BF119" i="11"/>
  <c r="T119" i="11"/>
  <c r="R119" i="11"/>
  <c r="P119" i="11"/>
  <c r="BI118" i="11"/>
  <c r="BH118" i="11"/>
  <c r="BG118" i="11"/>
  <c r="BF118" i="11"/>
  <c r="T118" i="11"/>
  <c r="R118" i="11"/>
  <c r="P118" i="11"/>
  <c r="BI116" i="11"/>
  <c r="BH116" i="11"/>
  <c r="BG116" i="11"/>
  <c r="BF116" i="11"/>
  <c r="T116" i="11"/>
  <c r="R116" i="11"/>
  <c r="P116" i="11"/>
  <c r="BI115" i="11"/>
  <c r="BH115" i="11"/>
  <c r="BG115" i="11"/>
  <c r="BF115" i="11"/>
  <c r="T115" i="11"/>
  <c r="R115" i="11"/>
  <c r="P115" i="11"/>
  <c r="BI114" i="11"/>
  <c r="BH114" i="11"/>
  <c r="BG114" i="11"/>
  <c r="BF114" i="11"/>
  <c r="T114" i="11"/>
  <c r="R114" i="11"/>
  <c r="P114" i="11"/>
  <c r="BI113" i="11"/>
  <c r="BH113" i="11"/>
  <c r="BG113" i="11"/>
  <c r="BF113" i="11"/>
  <c r="T113" i="11"/>
  <c r="R113" i="11"/>
  <c r="P113" i="11"/>
  <c r="BI112" i="11"/>
  <c r="BH112" i="11"/>
  <c r="BG112" i="11"/>
  <c r="BF112" i="11"/>
  <c r="T112" i="11"/>
  <c r="R112" i="11"/>
  <c r="P112" i="11"/>
  <c r="BI111" i="11"/>
  <c r="BH111" i="11"/>
  <c r="BG111" i="11"/>
  <c r="BF111" i="11"/>
  <c r="T111" i="11"/>
  <c r="R111" i="11"/>
  <c r="P111" i="11"/>
  <c r="BI110" i="11"/>
  <c r="BH110" i="11"/>
  <c r="BG110" i="11"/>
  <c r="BF110" i="11"/>
  <c r="T110" i="11"/>
  <c r="R110" i="11"/>
  <c r="P110" i="11"/>
  <c r="BI109" i="11"/>
  <c r="BH109" i="11"/>
  <c r="BG109" i="11"/>
  <c r="BF109" i="11"/>
  <c r="T109" i="11"/>
  <c r="R109" i="11"/>
  <c r="P109" i="11"/>
  <c r="BI108" i="11"/>
  <c r="BH108" i="11"/>
  <c r="BG108" i="11"/>
  <c r="BF108" i="11"/>
  <c r="T108" i="11"/>
  <c r="R108" i="11"/>
  <c r="P108" i="11"/>
  <c r="BI107" i="11"/>
  <c r="BH107" i="11"/>
  <c r="BG107" i="11"/>
  <c r="BF107" i="11"/>
  <c r="T107" i="11"/>
  <c r="R107" i="11"/>
  <c r="P107" i="11"/>
  <c r="BI106" i="11"/>
  <c r="BH106" i="11"/>
  <c r="BG106" i="11"/>
  <c r="BF106" i="11"/>
  <c r="T106" i="11"/>
  <c r="R106" i="11"/>
  <c r="P106" i="11"/>
  <c r="BI105" i="11"/>
  <c r="BH105" i="11"/>
  <c r="BG105" i="11"/>
  <c r="BF105" i="11"/>
  <c r="T105" i="11"/>
  <c r="R105" i="11"/>
  <c r="P105" i="11"/>
  <c r="BI104" i="11"/>
  <c r="BH104" i="11"/>
  <c r="BG104" i="11"/>
  <c r="BF104" i="11"/>
  <c r="T104" i="11"/>
  <c r="R104" i="11"/>
  <c r="P104" i="11"/>
  <c r="BI103" i="11"/>
  <c r="BH103" i="11"/>
  <c r="BG103" i="11"/>
  <c r="BF103" i="11"/>
  <c r="T103" i="11"/>
  <c r="R103" i="11"/>
  <c r="P103" i="11"/>
  <c r="BI102" i="11"/>
  <c r="BH102" i="11"/>
  <c r="BG102" i="11"/>
  <c r="BF102" i="11"/>
  <c r="T102" i="11"/>
  <c r="R102" i="11"/>
  <c r="P102" i="11"/>
  <c r="BI101" i="11"/>
  <c r="BH101" i="11"/>
  <c r="BG101" i="11"/>
  <c r="BF101" i="11"/>
  <c r="T101" i="11"/>
  <c r="R101" i="11"/>
  <c r="P101" i="11"/>
  <c r="BI100" i="11"/>
  <c r="BH100" i="11"/>
  <c r="BG100" i="11"/>
  <c r="BF100" i="11"/>
  <c r="T100" i="11"/>
  <c r="R100" i="11"/>
  <c r="P100" i="11"/>
  <c r="BI99" i="11"/>
  <c r="BH99" i="11"/>
  <c r="BG99" i="11"/>
  <c r="BF99" i="11"/>
  <c r="T99" i="11"/>
  <c r="R99" i="11"/>
  <c r="P99" i="11"/>
  <c r="BI98" i="11"/>
  <c r="BH98" i="11"/>
  <c r="BG98" i="11"/>
  <c r="BF98" i="11"/>
  <c r="T98" i="11"/>
  <c r="R98" i="11"/>
  <c r="P98" i="11"/>
  <c r="BI97" i="11"/>
  <c r="BH97" i="11"/>
  <c r="BG97" i="11"/>
  <c r="BF97" i="11"/>
  <c r="T97" i="11"/>
  <c r="R97" i="11"/>
  <c r="P97" i="11"/>
  <c r="BI95" i="11"/>
  <c r="BH95" i="11"/>
  <c r="BG95" i="11"/>
  <c r="BF95" i="11"/>
  <c r="T95" i="11"/>
  <c r="R95" i="11"/>
  <c r="P95" i="11"/>
  <c r="BI93" i="11"/>
  <c r="BH93" i="11"/>
  <c r="BG93" i="11"/>
  <c r="BF93" i="11"/>
  <c r="T93" i="11"/>
  <c r="R93" i="11"/>
  <c r="P93" i="11"/>
  <c r="BI92" i="11"/>
  <c r="BH92" i="11"/>
  <c r="BG92" i="11"/>
  <c r="BF92" i="11"/>
  <c r="T92" i="11"/>
  <c r="R92" i="11"/>
  <c r="P92" i="11"/>
  <c r="BI91" i="11"/>
  <c r="BH91" i="11"/>
  <c r="BG91" i="11"/>
  <c r="BF91" i="11"/>
  <c r="T91" i="11"/>
  <c r="R91" i="11"/>
  <c r="P91" i="11"/>
  <c r="J86" i="11"/>
  <c r="J85" i="11"/>
  <c r="F85" i="11"/>
  <c r="F83" i="11"/>
  <c r="E81" i="11"/>
  <c r="J59" i="11"/>
  <c r="J58" i="11"/>
  <c r="F58" i="11"/>
  <c r="F56" i="11"/>
  <c r="E54" i="11"/>
  <c r="J20" i="11"/>
  <c r="E20" i="11"/>
  <c r="F86" i="11"/>
  <c r="J19" i="11"/>
  <c r="J14" i="11"/>
  <c r="J56" i="11"/>
  <c r="E7" i="11"/>
  <c r="E77" i="11"/>
  <c r="J39" i="10"/>
  <c r="J38" i="10"/>
  <c r="AY66" i="1"/>
  <c r="J37" i="10"/>
  <c r="AX66" i="1"/>
  <c r="BI171" i="10"/>
  <c r="BH171" i="10"/>
  <c r="BG171" i="10"/>
  <c r="BF171" i="10"/>
  <c r="T171" i="10"/>
  <c r="R171" i="10"/>
  <c r="P171" i="10"/>
  <c r="BI170" i="10"/>
  <c r="BH170" i="10"/>
  <c r="BG170" i="10"/>
  <c r="BF170" i="10"/>
  <c r="T170" i="10"/>
  <c r="R170" i="10"/>
  <c r="P170" i="10"/>
  <c r="BI169" i="10"/>
  <c r="BH169" i="10"/>
  <c r="BG169" i="10"/>
  <c r="BF169" i="10"/>
  <c r="T169" i="10"/>
  <c r="R169" i="10"/>
  <c r="P169" i="10"/>
  <c r="BI168" i="10"/>
  <c r="BH168" i="10"/>
  <c r="BG168" i="10"/>
  <c r="BF168" i="10"/>
  <c r="T168" i="10"/>
  <c r="R168" i="10"/>
  <c r="P168" i="10"/>
  <c r="BI167" i="10"/>
  <c r="BH167" i="10"/>
  <c r="BG167" i="10"/>
  <c r="BF167" i="10"/>
  <c r="T167" i="10"/>
  <c r="R167" i="10"/>
  <c r="P167" i="10"/>
  <c r="BI166" i="10"/>
  <c r="BH166" i="10"/>
  <c r="BG166" i="10"/>
  <c r="BF166" i="10"/>
  <c r="T166" i="10"/>
  <c r="R166" i="10"/>
  <c r="P166" i="10"/>
  <c r="BI164" i="10"/>
  <c r="BH164" i="10"/>
  <c r="BG164" i="10"/>
  <c r="BF164" i="10"/>
  <c r="T164" i="10"/>
  <c r="R164" i="10"/>
  <c r="P164" i="10"/>
  <c r="BI163" i="10"/>
  <c r="BH163" i="10"/>
  <c r="BG163" i="10"/>
  <c r="BF163" i="10"/>
  <c r="T163" i="10"/>
  <c r="R163" i="10"/>
  <c r="P163" i="10"/>
  <c r="BI162" i="10"/>
  <c r="BH162" i="10"/>
  <c r="BG162" i="10"/>
  <c r="BF162" i="10"/>
  <c r="T162" i="10"/>
  <c r="R162" i="10"/>
  <c r="P162" i="10"/>
  <c r="BI161" i="10"/>
  <c r="BH161" i="10"/>
  <c r="BG161" i="10"/>
  <c r="BF161" i="10"/>
  <c r="T161" i="10"/>
  <c r="R161" i="10"/>
  <c r="P161" i="10"/>
  <c r="BI160" i="10"/>
  <c r="BH160" i="10"/>
  <c r="BG160" i="10"/>
  <c r="BF160" i="10"/>
  <c r="T160" i="10"/>
  <c r="R160" i="10"/>
  <c r="P160" i="10"/>
  <c r="BI159" i="10"/>
  <c r="BH159" i="10"/>
  <c r="BG159" i="10"/>
  <c r="BF159" i="10"/>
  <c r="T159" i="10"/>
  <c r="R159" i="10"/>
  <c r="P159" i="10"/>
  <c r="BI158" i="10"/>
  <c r="BH158" i="10"/>
  <c r="BG158" i="10"/>
  <c r="BF158" i="10"/>
  <c r="T158" i="10"/>
  <c r="R158" i="10"/>
  <c r="P158" i="10"/>
  <c r="BI157" i="10"/>
  <c r="BH157" i="10"/>
  <c r="BG157" i="10"/>
  <c r="BF157" i="10"/>
  <c r="T157" i="10"/>
  <c r="R157" i="10"/>
  <c r="P157" i="10"/>
  <c r="BI155" i="10"/>
  <c r="BH155" i="10"/>
  <c r="BG155" i="10"/>
  <c r="BF155" i="10"/>
  <c r="T155" i="10"/>
  <c r="R155" i="10"/>
  <c r="P155" i="10"/>
  <c r="BI154" i="10"/>
  <c r="BH154" i="10"/>
  <c r="BG154" i="10"/>
  <c r="BF154" i="10"/>
  <c r="T154" i="10"/>
  <c r="R154" i="10"/>
  <c r="P154" i="10"/>
  <c r="BI153" i="10"/>
  <c r="BH153" i="10"/>
  <c r="BG153" i="10"/>
  <c r="BF153" i="10"/>
  <c r="T153" i="10"/>
  <c r="R153" i="10"/>
  <c r="P153" i="10"/>
  <c r="BI152" i="10"/>
  <c r="BH152" i="10"/>
  <c r="BG152" i="10"/>
  <c r="BF152" i="10"/>
  <c r="T152" i="10"/>
  <c r="R152" i="10"/>
  <c r="P152" i="10"/>
  <c r="BI151" i="10"/>
  <c r="BH151" i="10"/>
  <c r="BG151" i="10"/>
  <c r="BF151" i="10"/>
  <c r="T151" i="10"/>
  <c r="R151" i="10"/>
  <c r="P151" i="10"/>
  <c r="BI150" i="10"/>
  <c r="BH150" i="10"/>
  <c r="BG150" i="10"/>
  <c r="BF150" i="10"/>
  <c r="T150" i="10"/>
  <c r="R150" i="10"/>
  <c r="P150" i="10"/>
  <c r="BI149" i="10"/>
  <c r="BH149" i="10"/>
  <c r="BG149" i="10"/>
  <c r="BF149" i="10"/>
  <c r="T149" i="10"/>
  <c r="R149" i="10"/>
  <c r="P149" i="10"/>
  <c r="BI148" i="10"/>
  <c r="BH148" i="10"/>
  <c r="BG148" i="10"/>
  <c r="BF148" i="10"/>
  <c r="T148" i="10"/>
  <c r="R148" i="10"/>
  <c r="P148" i="10"/>
  <c r="BI147" i="10"/>
  <c r="BH147" i="10"/>
  <c r="BG147" i="10"/>
  <c r="BF147" i="10"/>
  <c r="T147" i="10"/>
  <c r="R147" i="10"/>
  <c r="P147" i="10"/>
  <c r="BI146" i="10"/>
  <c r="BH146" i="10"/>
  <c r="BG146" i="10"/>
  <c r="BF146" i="10"/>
  <c r="T146" i="10"/>
  <c r="R146" i="10"/>
  <c r="P146" i="10"/>
  <c r="BI145" i="10"/>
  <c r="BH145" i="10"/>
  <c r="BG145" i="10"/>
  <c r="BF145" i="10"/>
  <c r="T145" i="10"/>
  <c r="R145" i="10"/>
  <c r="P145" i="10"/>
  <c r="BI144" i="10"/>
  <c r="BH144" i="10"/>
  <c r="BG144" i="10"/>
  <c r="BF144" i="10"/>
  <c r="T144" i="10"/>
  <c r="R144" i="10"/>
  <c r="P144" i="10"/>
  <c r="BI143" i="10"/>
  <c r="BH143" i="10"/>
  <c r="BG143" i="10"/>
  <c r="BF143" i="10"/>
  <c r="T143" i="10"/>
  <c r="R143" i="10"/>
  <c r="P143" i="10"/>
  <c r="BI142" i="10"/>
  <c r="BH142" i="10"/>
  <c r="BG142" i="10"/>
  <c r="BF142" i="10"/>
  <c r="T142" i="10"/>
  <c r="R142" i="10"/>
  <c r="P142" i="10"/>
  <c r="BI141" i="10"/>
  <c r="BH141" i="10"/>
  <c r="BG141" i="10"/>
  <c r="BF141" i="10"/>
  <c r="T141" i="10"/>
  <c r="R141" i="10"/>
  <c r="P141" i="10"/>
  <c r="BI140" i="10"/>
  <c r="BH140" i="10"/>
  <c r="BG140" i="10"/>
  <c r="BF140" i="10"/>
  <c r="T140" i="10"/>
  <c r="R140" i="10"/>
  <c r="P140" i="10"/>
  <c r="BI139" i="10"/>
  <c r="BH139" i="10"/>
  <c r="BG139" i="10"/>
  <c r="BF139" i="10"/>
  <c r="T139" i="10"/>
  <c r="R139" i="10"/>
  <c r="P139" i="10"/>
  <c r="BI138" i="10"/>
  <c r="BH138" i="10"/>
  <c r="BG138" i="10"/>
  <c r="BF138" i="10"/>
  <c r="T138" i="10"/>
  <c r="R138" i="10"/>
  <c r="P138" i="10"/>
  <c r="BI137" i="10"/>
  <c r="BH137" i="10"/>
  <c r="BG137" i="10"/>
  <c r="BF137" i="10"/>
  <c r="T137" i="10"/>
  <c r="R137" i="10"/>
  <c r="P137" i="10"/>
  <c r="BI136" i="10"/>
  <c r="BH136" i="10"/>
  <c r="BG136" i="10"/>
  <c r="BF136" i="10"/>
  <c r="T136" i="10"/>
  <c r="R136" i="10"/>
  <c r="P136" i="10"/>
  <c r="BI135" i="10"/>
  <c r="BH135" i="10"/>
  <c r="BG135" i="10"/>
  <c r="BF135" i="10"/>
  <c r="T135" i="10"/>
  <c r="R135" i="10"/>
  <c r="P135" i="10"/>
  <c r="BI134" i="10"/>
  <c r="BH134" i="10"/>
  <c r="BG134" i="10"/>
  <c r="BF134" i="10"/>
  <c r="T134" i="10"/>
  <c r="R134" i="10"/>
  <c r="P134" i="10"/>
  <c r="BI132" i="10"/>
  <c r="BH132" i="10"/>
  <c r="BG132" i="10"/>
  <c r="BF132" i="10"/>
  <c r="T132" i="10"/>
  <c r="R132" i="10"/>
  <c r="P132" i="10"/>
  <c r="BI131" i="10"/>
  <c r="BH131" i="10"/>
  <c r="BG131" i="10"/>
  <c r="BF131" i="10"/>
  <c r="T131" i="10"/>
  <c r="R131" i="10"/>
  <c r="P131" i="10"/>
  <c r="BI130" i="10"/>
  <c r="BH130" i="10"/>
  <c r="BG130" i="10"/>
  <c r="BF130" i="10"/>
  <c r="T130" i="10"/>
  <c r="R130" i="10"/>
  <c r="P130" i="10"/>
  <c r="BI129" i="10"/>
  <c r="BH129" i="10"/>
  <c r="BG129" i="10"/>
  <c r="BF129" i="10"/>
  <c r="T129" i="10"/>
  <c r="R129" i="10"/>
  <c r="P129" i="10"/>
  <c r="BI128" i="10"/>
  <c r="BH128" i="10"/>
  <c r="BG128" i="10"/>
  <c r="BF128" i="10"/>
  <c r="T128" i="10"/>
  <c r="R128" i="10"/>
  <c r="P128" i="10"/>
  <c r="BI127" i="10"/>
  <c r="BH127" i="10"/>
  <c r="BG127" i="10"/>
  <c r="BF127" i="10"/>
  <c r="T127" i="10"/>
  <c r="R127" i="10"/>
  <c r="P127" i="10"/>
  <c r="BI126" i="10"/>
  <c r="BH126" i="10"/>
  <c r="BG126" i="10"/>
  <c r="BF126" i="10"/>
  <c r="T126" i="10"/>
  <c r="R126" i="10"/>
  <c r="P126" i="10"/>
  <c r="BI125" i="10"/>
  <c r="BH125" i="10"/>
  <c r="BG125" i="10"/>
  <c r="BF125" i="10"/>
  <c r="T125" i="10"/>
  <c r="R125" i="10"/>
  <c r="P125" i="10"/>
  <c r="BI123" i="10"/>
  <c r="BH123" i="10"/>
  <c r="BG123" i="10"/>
  <c r="BF123" i="10"/>
  <c r="T123" i="10"/>
  <c r="R123" i="10"/>
  <c r="P123" i="10"/>
  <c r="BI122" i="10"/>
  <c r="BH122" i="10"/>
  <c r="BG122" i="10"/>
  <c r="BF122" i="10"/>
  <c r="T122" i="10"/>
  <c r="R122" i="10"/>
  <c r="P122" i="10"/>
  <c r="BI121" i="10"/>
  <c r="BH121" i="10"/>
  <c r="BG121" i="10"/>
  <c r="BF121" i="10"/>
  <c r="T121" i="10"/>
  <c r="R121" i="10"/>
  <c r="P121" i="10"/>
  <c r="BI120" i="10"/>
  <c r="BH120" i="10"/>
  <c r="BG120" i="10"/>
  <c r="BF120" i="10"/>
  <c r="T120" i="10"/>
  <c r="R120" i="10"/>
  <c r="P120" i="10"/>
  <c r="BI119" i="10"/>
  <c r="BH119" i="10"/>
  <c r="BG119" i="10"/>
  <c r="BF119" i="10"/>
  <c r="T119" i="10"/>
  <c r="R119" i="10"/>
  <c r="P119" i="10"/>
  <c r="BI118" i="10"/>
  <c r="BH118" i="10"/>
  <c r="BG118" i="10"/>
  <c r="BF118" i="10"/>
  <c r="T118" i="10"/>
  <c r="R118" i="10"/>
  <c r="P118" i="10"/>
  <c r="BI117" i="10"/>
  <c r="BH117" i="10"/>
  <c r="BG117" i="10"/>
  <c r="BF117" i="10"/>
  <c r="T117" i="10"/>
  <c r="R117" i="10"/>
  <c r="P117" i="10"/>
  <c r="BI116" i="10"/>
  <c r="BH116" i="10"/>
  <c r="BG116" i="10"/>
  <c r="BF116" i="10"/>
  <c r="T116" i="10"/>
  <c r="R116" i="10"/>
  <c r="P116" i="10"/>
  <c r="BI115" i="10"/>
  <c r="BH115" i="10"/>
  <c r="BG115" i="10"/>
  <c r="BF115" i="10"/>
  <c r="T115" i="10"/>
  <c r="R115" i="10"/>
  <c r="P115" i="10"/>
  <c r="BI114" i="10"/>
  <c r="BH114" i="10"/>
  <c r="BG114" i="10"/>
  <c r="BF114" i="10"/>
  <c r="T114" i="10"/>
  <c r="R114" i="10"/>
  <c r="P114" i="10"/>
  <c r="BI113" i="10"/>
  <c r="BH113" i="10"/>
  <c r="BG113" i="10"/>
  <c r="BF113" i="10"/>
  <c r="T113" i="10"/>
  <c r="R113" i="10"/>
  <c r="P113" i="10"/>
  <c r="BI112" i="10"/>
  <c r="BH112" i="10"/>
  <c r="BG112" i="10"/>
  <c r="BF112" i="10"/>
  <c r="T112" i="10"/>
  <c r="R112" i="10"/>
  <c r="P112" i="10"/>
  <c r="BI111" i="10"/>
  <c r="BH111" i="10"/>
  <c r="BG111" i="10"/>
  <c r="BF111" i="10"/>
  <c r="T111" i="10"/>
  <c r="R111" i="10"/>
  <c r="P111" i="10"/>
  <c r="BI110" i="10"/>
  <c r="BH110" i="10"/>
  <c r="BG110" i="10"/>
  <c r="BF110" i="10"/>
  <c r="T110" i="10"/>
  <c r="R110" i="10"/>
  <c r="P110" i="10"/>
  <c r="BI109" i="10"/>
  <c r="BH109" i="10"/>
  <c r="BG109" i="10"/>
  <c r="BF109" i="10"/>
  <c r="T109" i="10"/>
  <c r="R109" i="10"/>
  <c r="P109" i="10"/>
  <c r="BI108" i="10"/>
  <c r="BH108" i="10"/>
  <c r="BG108" i="10"/>
  <c r="BF108" i="10"/>
  <c r="T108" i="10"/>
  <c r="R108" i="10"/>
  <c r="P108" i="10"/>
  <c r="BI107" i="10"/>
  <c r="BH107" i="10"/>
  <c r="BG107" i="10"/>
  <c r="BF107" i="10"/>
  <c r="T107" i="10"/>
  <c r="R107" i="10"/>
  <c r="P107" i="10"/>
  <c r="BI106" i="10"/>
  <c r="BH106" i="10"/>
  <c r="BG106" i="10"/>
  <c r="BF106" i="10"/>
  <c r="T106" i="10"/>
  <c r="R106" i="10"/>
  <c r="P106" i="10"/>
  <c r="BI105" i="10"/>
  <c r="BH105" i="10"/>
  <c r="BG105" i="10"/>
  <c r="BF105" i="10"/>
  <c r="T105" i="10"/>
  <c r="R105" i="10"/>
  <c r="P105" i="10"/>
  <c r="BI104" i="10"/>
  <c r="BH104" i="10"/>
  <c r="BG104" i="10"/>
  <c r="BF104" i="10"/>
  <c r="T104" i="10"/>
  <c r="R104" i="10"/>
  <c r="P104" i="10"/>
  <c r="BI103" i="10"/>
  <c r="BH103" i="10"/>
  <c r="BG103" i="10"/>
  <c r="BF103" i="10"/>
  <c r="T103" i="10"/>
  <c r="R103" i="10"/>
  <c r="P103" i="10"/>
  <c r="BI102" i="10"/>
  <c r="BH102" i="10"/>
  <c r="BG102" i="10"/>
  <c r="BF102" i="10"/>
  <c r="T102" i="10"/>
  <c r="R102" i="10"/>
  <c r="P102" i="10"/>
  <c r="BI101" i="10"/>
  <c r="BH101" i="10"/>
  <c r="BG101" i="10"/>
  <c r="BF101" i="10"/>
  <c r="T101" i="10"/>
  <c r="R101" i="10"/>
  <c r="P101" i="10"/>
  <c r="BI99" i="10"/>
  <c r="BH99" i="10"/>
  <c r="BG99" i="10"/>
  <c r="BF99" i="10"/>
  <c r="T99" i="10"/>
  <c r="R99" i="10"/>
  <c r="P99" i="10"/>
  <c r="BI98" i="10"/>
  <c r="BH98" i="10"/>
  <c r="BG98" i="10"/>
  <c r="BF98" i="10"/>
  <c r="T98" i="10"/>
  <c r="R98" i="10"/>
  <c r="P98" i="10"/>
  <c r="BI97" i="10"/>
  <c r="BH97" i="10"/>
  <c r="BG97" i="10"/>
  <c r="BF97" i="10"/>
  <c r="T97" i="10"/>
  <c r="R97" i="10"/>
  <c r="P97" i="10"/>
  <c r="BI96" i="10"/>
  <c r="BH96" i="10"/>
  <c r="BG96" i="10"/>
  <c r="BF96" i="10"/>
  <c r="T96" i="10"/>
  <c r="R96" i="10"/>
  <c r="P96" i="10"/>
  <c r="BI95" i="10"/>
  <c r="BH95" i="10"/>
  <c r="BG95" i="10"/>
  <c r="BF95" i="10"/>
  <c r="T95" i="10"/>
  <c r="R95" i="10"/>
  <c r="P95" i="10"/>
  <c r="BI94" i="10"/>
  <c r="BH94" i="10"/>
  <c r="BG94" i="10"/>
  <c r="BF94" i="10"/>
  <c r="T94" i="10"/>
  <c r="R94" i="10"/>
  <c r="P94" i="10"/>
  <c r="BI93" i="10"/>
  <c r="BH93" i="10"/>
  <c r="BG93" i="10"/>
  <c r="BF93" i="10"/>
  <c r="T93" i="10"/>
  <c r="R93" i="10"/>
  <c r="P93" i="10"/>
  <c r="J88" i="10"/>
  <c r="J87" i="10"/>
  <c r="F87" i="10"/>
  <c r="F85" i="10"/>
  <c r="E83" i="10"/>
  <c r="J59" i="10"/>
  <c r="J58" i="10"/>
  <c r="F58" i="10"/>
  <c r="F56" i="10"/>
  <c r="E54" i="10"/>
  <c r="J20" i="10"/>
  <c r="E20" i="10"/>
  <c r="F59" i="10"/>
  <c r="J19" i="10"/>
  <c r="J14" i="10"/>
  <c r="J85" i="10"/>
  <c r="E7" i="10"/>
  <c r="E79" i="10"/>
  <c r="J41" i="9"/>
  <c r="J40" i="9"/>
  <c r="AY65" i="1"/>
  <c r="J39" i="9"/>
  <c r="AX65" i="1"/>
  <c r="BI136" i="9"/>
  <c r="BH136" i="9"/>
  <c r="BG136" i="9"/>
  <c r="BF136" i="9"/>
  <c r="T136" i="9"/>
  <c r="R136" i="9"/>
  <c r="P136" i="9"/>
  <c r="BI135" i="9"/>
  <c r="BH135" i="9"/>
  <c r="BG135" i="9"/>
  <c r="BF135" i="9"/>
  <c r="T135" i="9"/>
  <c r="R135" i="9"/>
  <c r="P135" i="9"/>
  <c r="BI134" i="9"/>
  <c r="BH134" i="9"/>
  <c r="BG134" i="9"/>
  <c r="BF134" i="9"/>
  <c r="T134" i="9"/>
  <c r="R134" i="9"/>
  <c r="P134" i="9"/>
  <c r="BI131" i="9"/>
  <c r="BH131" i="9"/>
  <c r="BG131" i="9"/>
  <c r="BF131" i="9"/>
  <c r="T131" i="9"/>
  <c r="R131" i="9"/>
  <c r="P131" i="9"/>
  <c r="BI130" i="9"/>
  <c r="BH130" i="9"/>
  <c r="BG130" i="9"/>
  <c r="BF130" i="9"/>
  <c r="T130" i="9"/>
  <c r="R130" i="9"/>
  <c r="P130" i="9"/>
  <c r="BI129" i="9"/>
  <c r="BH129" i="9"/>
  <c r="BG129" i="9"/>
  <c r="BF129" i="9"/>
  <c r="T129" i="9"/>
  <c r="R129" i="9"/>
  <c r="P129" i="9"/>
  <c r="BI128" i="9"/>
  <c r="BH128" i="9"/>
  <c r="BG128" i="9"/>
  <c r="BF128" i="9"/>
  <c r="T128" i="9"/>
  <c r="R128" i="9"/>
  <c r="P128" i="9"/>
  <c r="BI126" i="9"/>
  <c r="BH126" i="9"/>
  <c r="BG126" i="9"/>
  <c r="BF126" i="9"/>
  <c r="T126" i="9"/>
  <c r="R126" i="9"/>
  <c r="P126" i="9"/>
  <c r="BI124" i="9"/>
  <c r="BH124" i="9"/>
  <c r="BG124" i="9"/>
  <c r="BF124" i="9"/>
  <c r="T124" i="9"/>
  <c r="R124" i="9"/>
  <c r="P124" i="9"/>
  <c r="BI122" i="9"/>
  <c r="BH122" i="9"/>
  <c r="BG122" i="9"/>
  <c r="BF122" i="9"/>
  <c r="T122" i="9"/>
  <c r="R122" i="9"/>
  <c r="P122" i="9"/>
  <c r="BI120" i="9"/>
  <c r="BH120" i="9"/>
  <c r="BG120" i="9"/>
  <c r="BF120" i="9"/>
  <c r="T120" i="9"/>
  <c r="R120" i="9"/>
  <c r="P120" i="9"/>
  <c r="BI119" i="9"/>
  <c r="BH119" i="9"/>
  <c r="BG119" i="9"/>
  <c r="BF119" i="9"/>
  <c r="T119" i="9"/>
  <c r="R119" i="9"/>
  <c r="P119" i="9"/>
  <c r="BI117" i="9"/>
  <c r="BH117" i="9"/>
  <c r="BG117" i="9"/>
  <c r="BF117" i="9"/>
  <c r="T117" i="9"/>
  <c r="R117" i="9"/>
  <c r="P117" i="9"/>
  <c r="BI116" i="9"/>
  <c r="BH116" i="9"/>
  <c r="BG116" i="9"/>
  <c r="BF116" i="9"/>
  <c r="T116" i="9"/>
  <c r="R116" i="9"/>
  <c r="P116" i="9"/>
  <c r="BI114" i="9"/>
  <c r="BH114" i="9"/>
  <c r="BG114" i="9"/>
  <c r="BF114" i="9"/>
  <c r="T114" i="9"/>
  <c r="R114" i="9"/>
  <c r="P114" i="9"/>
  <c r="BI111" i="9"/>
  <c r="BH111" i="9"/>
  <c r="BG111" i="9"/>
  <c r="BF111" i="9"/>
  <c r="T111" i="9"/>
  <c r="R111" i="9"/>
  <c r="P111" i="9"/>
  <c r="BI109" i="9"/>
  <c r="BH109" i="9"/>
  <c r="BG109" i="9"/>
  <c r="BF109" i="9"/>
  <c r="T109" i="9"/>
  <c r="R109" i="9"/>
  <c r="P109" i="9"/>
  <c r="BI106" i="9"/>
  <c r="BH106" i="9"/>
  <c r="BG106" i="9"/>
  <c r="BF106" i="9"/>
  <c r="T106" i="9"/>
  <c r="T105" i="9"/>
  <c r="R106" i="9"/>
  <c r="R105" i="9"/>
  <c r="P106" i="9"/>
  <c r="P105" i="9"/>
  <c r="J99" i="9"/>
  <c r="J98" i="9"/>
  <c r="F98" i="9"/>
  <c r="F96" i="9"/>
  <c r="E94" i="9"/>
  <c r="J63" i="9"/>
  <c r="J62" i="9"/>
  <c r="F62" i="9"/>
  <c r="F60" i="9"/>
  <c r="E58" i="9"/>
  <c r="J22" i="9"/>
  <c r="E22" i="9"/>
  <c r="F63" i="9"/>
  <c r="J21" i="9"/>
  <c r="J16" i="9"/>
  <c r="J60" i="9"/>
  <c r="E7" i="9"/>
  <c r="E52" i="9"/>
  <c r="J41" i="8"/>
  <c r="J40" i="8"/>
  <c r="AY64" i="1"/>
  <c r="J39" i="8"/>
  <c r="AX64" i="1"/>
  <c r="BI170" i="8"/>
  <c r="BH170" i="8"/>
  <c r="BG170" i="8"/>
  <c r="BF170" i="8"/>
  <c r="T170" i="8"/>
  <c r="R170" i="8"/>
  <c r="P170" i="8"/>
  <c r="BI169" i="8"/>
  <c r="BH169" i="8"/>
  <c r="BG169" i="8"/>
  <c r="BF169" i="8"/>
  <c r="T169" i="8"/>
  <c r="R169" i="8"/>
  <c r="P169" i="8"/>
  <c r="BI168" i="8"/>
  <c r="BH168" i="8"/>
  <c r="BG168" i="8"/>
  <c r="BF168" i="8"/>
  <c r="T168" i="8"/>
  <c r="R168" i="8"/>
  <c r="P168" i="8"/>
  <c r="BI167" i="8"/>
  <c r="BH167" i="8"/>
  <c r="BG167" i="8"/>
  <c r="BF167" i="8"/>
  <c r="T167" i="8"/>
  <c r="R167" i="8"/>
  <c r="P167" i="8"/>
  <c r="BI164" i="8"/>
  <c r="BH164" i="8"/>
  <c r="BG164" i="8"/>
  <c r="BF164" i="8"/>
  <c r="T164" i="8"/>
  <c r="R164" i="8"/>
  <c r="P164" i="8"/>
  <c r="BI163" i="8"/>
  <c r="BH163" i="8"/>
  <c r="BG163" i="8"/>
  <c r="BF163" i="8"/>
  <c r="T163" i="8"/>
  <c r="R163" i="8"/>
  <c r="P163" i="8"/>
  <c r="BI162" i="8"/>
  <c r="BH162" i="8"/>
  <c r="BG162" i="8"/>
  <c r="BF162" i="8"/>
  <c r="T162" i="8"/>
  <c r="R162" i="8"/>
  <c r="P162" i="8"/>
  <c r="BI161" i="8"/>
  <c r="BH161" i="8"/>
  <c r="BG161" i="8"/>
  <c r="BF161" i="8"/>
  <c r="T161" i="8"/>
  <c r="R161" i="8"/>
  <c r="P161" i="8"/>
  <c r="BI159" i="8"/>
  <c r="BH159" i="8"/>
  <c r="BG159" i="8"/>
  <c r="BF159" i="8"/>
  <c r="T159" i="8"/>
  <c r="R159" i="8"/>
  <c r="P159" i="8"/>
  <c r="BI157" i="8"/>
  <c r="BH157" i="8"/>
  <c r="BG157" i="8"/>
  <c r="BF157" i="8"/>
  <c r="T157" i="8"/>
  <c r="R157" i="8"/>
  <c r="P157" i="8"/>
  <c r="BI155" i="8"/>
  <c r="BH155" i="8"/>
  <c r="BG155" i="8"/>
  <c r="BF155" i="8"/>
  <c r="T155" i="8"/>
  <c r="R155" i="8"/>
  <c r="P155" i="8"/>
  <c r="BI153" i="8"/>
  <c r="BH153" i="8"/>
  <c r="BG153" i="8"/>
  <c r="BF153" i="8"/>
  <c r="T153" i="8"/>
  <c r="R153" i="8"/>
  <c r="P153" i="8"/>
  <c r="BI152" i="8"/>
  <c r="BH152" i="8"/>
  <c r="BG152" i="8"/>
  <c r="BF152" i="8"/>
  <c r="T152" i="8"/>
  <c r="R152" i="8"/>
  <c r="P152" i="8"/>
  <c r="BI151" i="8"/>
  <c r="BH151" i="8"/>
  <c r="BG151" i="8"/>
  <c r="BF151" i="8"/>
  <c r="T151" i="8"/>
  <c r="R151" i="8"/>
  <c r="P151" i="8"/>
  <c r="BI150" i="8"/>
  <c r="BH150" i="8"/>
  <c r="BG150" i="8"/>
  <c r="BF150" i="8"/>
  <c r="T150" i="8"/>
  <c r="R150" i="8"/>
  <c r="P150" i="8"/>
  <c r="BI148" i="8"/>
  <c r="BH148" i="8"/>
  <c r="BG148" i="8"/>
  <c r="BF148" i="8"/>
  <c r="T148" i="8"/>
  <c r="R148" i="8"/>
  <c r="P148" i="8"/>
  <c r="BI147" i="8"/>
  <c r="BH147" i="8"/>
  <c r="BG147" i="8"/>
  <c r="BF147" i="8"/>
  <c r="T147" i="8"/>
  <c r="R147" i="8"/>
  <c r="P147" i="8"/>
  <c r="BI145" i="8"/>
  <c r="BH145" i="8"/>
  <c r="BG145" i="8"/>
  <c r="BF145" i="8"/>
  <c r="T145" i="8"/>
  <c r="R145" i="8"/>
  <c r="P145" i="8"/>
  <c r="BI141" i="8"/>
  <c r="BH141" i="8"/>
  <c r="BG141" i="8"/>
  <c r="BF141" i="8"/>
  <c r="T141" i="8"/>
  <c r="R141" i="8"/>
  <c r="P141" i="8"/>
  <c r="BI139" i="8"/>
  <c r="BH139" i="8"/>
  <c r="BG139" i="8"/>
  <c r="BF139" i="8"/>
  <c r="T139" i="8"/>
  <c r="R139" i="8"/>
  <c r="P139" i="8"/>
  <c r="BI137" i="8"/>
  <c r="BH137" i="8"/>
  <c r="BG137" i="8"/>
  <c r="BF137" i="8"/>
  <c r="T137" i="8"/>
  <c r="R137" i="8"/>
  <c r="P137" i="8"/>
  <c r="BI135" i="8"/>
  <c r="BH135" i="8"/>
  <c r="BG135" i="8"/>
  <c r="BF135" i="8"/>
  <c r="T135" i="8"/>
  <c r="R135" i="8"/>
  <c r="P135" i="8"/>
  <c r="BI133" i="8"/>
  <c r="BH133" i="8"/>
  <c r="BG133" i="8"/>
  <c r="BF133" i="8"/>
  <c r="T133" i="8"/>
  <c r="R133" i="8"/>
  <c r="P133" i="8"/>
  <c r="BI131" i="8"/>
  <c r="BH131" i="8"/>
  <c r="BG131" i="8"/>
  <c r="BF131" i="8"/>
  <c r="T131" i="8"/>
  <c r="R131" i="8"/>
  <c r="P131" i="8"/>
  <c r="BI129" i="8"/>
  <c r="BH129" i="8"/>
  <c r="BG129" i="8"/>
  <c r="BF129" i="8"/>
  <c r="T129" i="8"/>
  <c r="R129" i="8"/>
  <c r="P129" i="8"/>
  <c r="BI127" i="8"/>
  <c r="BH127" i="8"/>
  <c r="BG127" i="8"/>
  <c r="BF127" i="8"/>
  <c r="T127" i="8"/>
  <c r="R127" i="8"/>
  <c r="P127" i="8"/>
  <c r="BI125" i="8"/>
  <c r="BH125" i="8"/>
  <c r="BG125" i="8"/>
  <c r="BF125" i="8"/>
  <c r="T125" i="8"/>
  <c r="R125" i="8"/>
  <c r="P125" i="8"/>
  <c r="BI123" i="8"/>
  <c r="BH123" i="8"/>
  <c r="BG123" i="8"/>
  <c r="BF123" i="8"/>
  <c r="T123" i="8"/>
  <c r="R123" i="8"/>
  <c r="P123" i="8"/>
  <c r="BI121" i="8"/>
  <c r="BH121" i="8"/>
  <c r="BG121" i="8"/>
  <c r="BF121" i="8"/>
  <c r="T121" i="8"/>
  <c r="R121" i="8"/>
  <c r="P121" i="8"/>
  <c r="BI119" i="8"/>
  <c r="BH119" i="8"/>
  <c r="BG119" i="8"/>
  <c r="BF119" i="8"/>
  <c r="T119" i="8"/>
  <c r="R119" i="8"/>
  <c r="P119" i="8"/>
  <c r="BI117" i="8"/>
  <c r="BH117" i="8"/>
  <c r="BG117" i="8"/>
  <c r="BF117" i="8"/>
  <c r="T117" i="8"/>
  <c r="R117" i="8"/>
  <c r="P117" i="8"/>
  <c r="BI115" i="8"/>
  <c r="BH115" i="8"/>
  <c r="BG115" i="8"/>
  <c r="BF115" i="8"/>
  <c r="T115" i="8"/>
  <c r="R115" i="8"/>
  <c r="P115" i="8"/>
  <c r="BI113" i="8"/>
  <c r="BH113" i="8"/>
  <c r="BG113" i="8"/>
  <c r="BF113" i="8"/>
  <c r="T113" i="8"/>
  <c r="R113" i="8"/>
  <c r="P113" i="8"/>
  <c r="BI111" i="8"/>
  <c r="BH111" i="8"/>
  <c r="BG111" i="8"/>
  <c r="BF111" i="8"/>
  <c r="T111" i="8"/>
  <c r="R111" i="8"/>
  <c r="P111" i="8"/>
  <c r="BI109" i="8"/>
  <c r="BH109" i="8"/>
  <c r="BG109" i="8"/>
  <c r="BF109" i="8"/>
  <c r="T109" i="8"/>
  <c r="R109" i="8"/>
  <c r="P109" i="8"/>
  <c r="BI107" i="8"/>
  <c r="BH107" i="8"/>
  <c r="BG107" i="8"/>
  <c r="BF107" i="8"/>
  <c r="T107" i="8"/>
  <c r="R107" i="8"/>
  <c r="P107" i="8"/>
  <c r="BI105" i="8"/>
  <c r="BH105" i="8"/>
  <c r="BG105" i="8"/>
  <c r="BF105" i="8"/>
  <c r="T105" i="8"/>
  <c r="R105" i="8"/>
  <c r="P105" i="8"/>
  <c r="BI103" i="8"/>
  <c r="BH103" i="8"/>
  <c r="BG103" i="8"/>
  <c r="BF103" i="8"/>
  <c r="T103" i="8"/>
  <c r="R103" i="8"/>
  <c r="P103" i="8"/>
  <c r="J97" i="8"/>
  <c r="J96" i="8"/>
  <c r="F96" i="8"/>
  <c r="F94" i="8"/>
  <c r="E92" i="8"/>
  <c r="J63" i="8"/>
  <c r="J62" i="8"/>
  <c r="F62" i="8"/>
  <c r="F60" i="8"/>
  <c r="E58" i="8"/>
  <c r="J22" i="8"/>
  <c r="E22" i="8"/>
  <c r="F97" i="8"/>
  <c r="J21" i="8"/>
  <c r="J16" i="8"/>
  <c r="J94" i="8"/>
  <c r="E7" i="8"/>
  <c r="E86" i="8"/>
  <c r="J41" i="7"/>
  <c r="J40" i="7"/>
  <c r="AY63" i="1"/>
  <c r="J39" i="7"/>
  <c r="AX63" i="1"/>
  <c r="BI224" i="7"/>
  <c r="BH224" i="7"/>
  <c r="BG224" i="7"/>
  <c r="BF224" i="7"/>
  <c r="T224" i="7"/>
  <c r="R224" i="7"/>
  <c r="P224" i="7"/>
  <c r="BI223" i="7"/>
  <c r="BH223" i="7"/>
  <c r="BG223" i="7"/>
  <c r="BF223" i="7"/>
  <c r="T223" i="7"/>
  <c r="R223" i="7"/>
  <c r="P223" i="7"/>
  <c r="BI222" i="7"/>
  <c r="BH222" i="7"/>
  <c r="BG222" i="7"/>
  <c r="BF222" i="7"/>
  <c r="T222" i="7"/>
  <c r="R222" i="7"/>
  <c r="P222" i="7"/>
  <c r="BI221" i="7"/>
  <c r="BH221" i="7"/>
  <c r="BG221" i="7"/>
  <c r="BF221" i="7"/>
  <c r="T221" i="7"/>
  <c r="R221" i="7"/>
  <c r="P221" i="7"/>
  <c r="BI220" i="7"/>
  <c r="BH220" i="7"/>
  <c r="BG220" i="7"/>
  <c r="BF220" i="7"/>
  <c r="T220" i="7"/>
  <c r="R220" i="7"/>
  <c r="P220" i="7"/>
  <c r="BI219" i="7"/>
  <c r="BH219" i="7"/>
  <c r="BG219" i="7"/>
  <c r="BF219" i="7"/>
  <c r="T219" i="7"/>
  <c r="R219" i="7"/>
  <c r="P219" i="7"/>
  <c r="BI218" i="7"/>
  <c r="BH218" i="7"/>
  <c r="BG218" i="7"/>
  <c r="BF218" i="7"/>
  <c r="T218" i="7"/>
  <c r="R218" i="7"/>
  <c r="P218" i="7"/>
  <c r="BI217" i="7"/>
  <c r="BH217" i="7"/>
  <c r="BG217" i="7"/>
  <c r="BF217" i="7"/>
  <c r="T217" i="7"/>
  <c r="R217" i="7"/>
  <c r="P217" i="7"/>
  <c r="BI216" i="7"/>
  <c r="BH216" i="7"/>
  <c r="BG216" i="7"/>
  <c r="BF216" i="7"/>
  <c r="T216" i="7"/>
  <c r="R216" i="7"/>
  <c r="P216" i="7"/>
  <c r="BI215" i="7"/>
  <c r="BH215" i="7"/>
  <c r="BG215" i="7"/>
  <c r="BF215" i="7"/>
  <c r="T215" i="7"/>
  <c r="R215" i="7"/>
  <c r="P215" i="7"/>
  <c r="BI214" i="7"/>
  <c r="BH214" i="7"/>
  <c r="BG214" i="7"/>
  <c r="BF214" i="7"/>
  <c r="T214" i="7"/>
  <c r="R214" i="7"/>
  <c r="P214" i="7"/>
  <c r="BI211" i="7"/>
  <c r="BH211" i="7"/>
  <c r="BG211" i="7"/>
  <c r="BF211" i="7"/>
  <c r="T211" i="7"/>
  <c r="R211" i="7"/>
  <c r="P211" i="7"/>
  <c r="BI210" i="7"/>
  <c r="BH210" i="7"/>
  <c r="BG210" i="7"/>
  <c r="BF210" i="7"/>
  <c r="T210" i="7"/>
  <c r="R210" i="7"/>
  <c r="P210" i="7"/>
  <c r="BI209" i="7"/>
  <c r="BH209" i="7"/>
  <c r="BG209" i="7"/>
  <c r="BF209" i="7"/>
  <c r="T209" i="7"/>
  <c r="R209" i="7"/>
  <c r="P209" i="7"/>
  <c r="BI208" i="7"/>
  <c r="BH208" i="7"/>
  <c r="BG208" i="7"/>
  <c r="BF208" i="7"/>
  <c r="T208" i="7"/>
  <c r="R208" i="7"/>
  <c r="P208" i="7"/>
  <c r="BI207" i="7"/>
  <c r="BH207" i="7"/>
  <c r="BG207" i="7"/>
  <c r="BF207" i="7"/>
  <c r="T207" i="7"/>
  <c r="R207" i="7"/>
  <c r="P207" i="7"/>
  <c r="BI206" i="7"/>
  <c r="BH206" i="7"/>
  <c r="BG206" i="7"/>
  <c r="BF206" i="7"/>
  <c r="T206" i="7"/>
  <c r="R206" i="7"/>
  <c r="P206" i="7"/>
  <c r="BI205" i="7"/>
  <c r="BH205" i="7"/>
  <c r="BG205" i="7"/>
  <c r="BF205" i="7"/>
  <c r="T205" i="7"/>
  <c r="R205" i="7"/>
  <c r="P205" i="7"/>
  <c r="BI203" i="7"/>
  <c r="BH203" i="7"/>
  <c r="BG203" i="7"/>
  <c r="BF203" i="7"/>
  <c r="T203" i="7"/>
  <c r="R203" i="7"/>
  <c r="P203" i="7"/>
  <c r="BI202" i="7"/>
  <c r="BH202" i="7"/>
  <c r="BG202" i="7"/>
  <c r="BF202" i="7"/>
  <c r="T202" i="7"/>
  <c r="R202" i="7"/>
  <c r="P202" i="7"/>
  <c r="BI201" i="7"/>
  <c r="BH201" i="7"/>
  <c r="BG201" i="7"/>
  <c r="BF201" i="7"/>
  <c r="T201" i="7"/>
  <c r="R201" i="7"/>
  <c r="P201" i="7"/>
  <c r="BI199" i="7"/>
  <c r="BH199" i="7"/>
  <c r="BG199" i="7"/>
  <c r="BF199" i="7"/>
  <c r="T199" i="7"/>
  <c r="R199" i="7"/>
  <c r="P199" i="7"/>
  <c r="BI197" i="7"/>
  <c r="BH197" i="7"/>
  <c r="BG197" i="7"/>
  <c r="BF197" i="7"/>
  <c r="T197" i="7"/>
  <c r="R197" i="7"/>
  <c r="P197" i="7"/>
  <c r="BI194" i="7"/>
  <c r="BH194" i="7"/>
  <c r="BG194" i="7"/>
  <c r="BF194" i="7"/>
  <c r="T194" i="7"/>
  <c r="R194" i="7"/>
  <c r="P194" i="7"/>
  <c r="BI193" i="7"/>
  <c r="BH193" i="7"/>
  <c r="BG193" i="7"/>
  <c r="BF193" i="7"/>
  <c r="T193" i="7"/>
  <c r="R193" i="7"/>
  <c r="P193" i="7"/>
  <c r="BI191" i="7"/>
  <c r="BH191" i="7"/>
  <c r="BG191" i="7"/>
  <c r="BF191" i="7"/>
  <c r="T191" i="7"/>
  <c r="R191" i="7"/>
  <c r="P191" i="7"/>
  <c r="BI190" i="7"/>
  <c r="BH190" i="7"/>
  <c r="BG190" i="7"/>
  <c r="BF190" i="7"/>
  <c r="T190" i="7"/>
  <c r="R190" i="7"/>
  <c r="P190" i="7"/>
  <c r="BI189" i="7"/>
  <c r="BH189" i="7"/>
  <c r="BG189" i="7"/>
  <c r="BF189" i="7"/>
  <c r="T189" i="7"/>
  <c r="R189" i="7"/>
  <c r="P189" i="7"/>
  <c r="BI188" i="7"/>
  <c r="BH188" i="7"/>
  <c r="BG188" i="7"/>
  <c r="BF188" i="7"/>
  <c r="T188" i="7"/>
  <c r="R188" i="7"/>
  <c r="P188" i="7"/>
  <c r="BI187" i="7"/>
  <c r="BH187" i="7"/>
  <c r="BG187" i="7"/>
  <c r="BF187" i="7"/>
  <c r="T187" i="7"/>
  <c r="R187" i="7"/>
  <c r="P187" i="7"/>
  <c r="BI186" i="7"/>
  <c r="BH186" i="7"/>
  <c r="BG186" i="7"/>
  <c r="BF186" i="7"/>
  <c r="T186" i="7"/>
  <c r="R186" i="7"/>
  <c r="P186" i="7"/>
  <c r="BI185" i="7"/>
  <c r="BH185" i="7"/>
  <c r="BG185" i="7"/>
  <c r="BF185" i="7"/>
  <c r="T185" i="7"/>
  <c r="R185" i="7"/>
  <c r="P185" i="7"/>
  <c r="BI184" i="7"/>
  <c r="BH184" i="7"/>
  <c r="BG184" i="7"/>
  <c r="BF184" i="7"/>
  <c r="T184" i="7"/>
  <c r="R184" i="7"/>
  <c r="P184" i="7"/>
  <c r="BI182" i="7"/>
  <c r="BH182" i="7"/>
  <c r="BG182" i="7"/>
  <c r="BF182" i="7"/>
  <c r="T182" i="7"/>
  <c r="R182" i="7"/>
  <c r="P182" i="7"/>
  <c r="BI181" i="7"/>
  <c r="BH181" i="7"/>
  <c r="BG181" i="7"/>
  <c r="BF181" i="7"/>
  <c r="T181" i="7"/>
  <c r="R181" i="7"/>
  <c r="P181" i="7"/>
  <c r="BI180" i="7"/>
  <c r="BH180" i="7"/>
  <c r="BG180" i="7"/>
  <c r="BF180" i="7"/>
  <c r="T180" i="7"/>
  <c r="R180" i="7"/>
  <c r="P180" i="7"/>
  <c r="BI179" i="7"/>
  <c r="BH179" i="7"/>
  <c r="BG179" i="7"/>
  <c r="BF179" i="7"/>
  <c r="T179" i="7"/>
  <c r="R179" i="7"/>
  <c r="P179" i="7"/>
  <c r="BI177" i="7"/>
  <c r="BH177" i="7"/>
  <c r="BG177" i="7"/>
  <c r="BF177" i="7"/>
  <c r="T177" i="7"/>
  <c r="R177" i="7"/>
  <c r="P177" i="7"/>
  <c r="BI174" i="7"/>
  <c r="BH174" i="7"/>
  <c r="BG174" i="7"/>
  <c r="BF174" i="7"/>
  <c r="T174" i="7"/>
  <c r="R174" i="7"/>
  <c r="P174" i="7"/>
  <c r="BI172" i="7"/>
  <c r="BH172" i="7"/>
  <c r="BG172" i="7"/>
  <c r="BF172" i="7"/>
  <c r="T172" i="7"/>
  <c r="R172" i="7"/>
  <c r="P172" i="7"/>
  <c r="BI171" i="7"/>
  <c r="BH171" i="7"/>
  <c r="BG171" i="7"/>
  <c r="BF171" i="7"/>
  <c r="T171" i="7"/>
  <c r="R171" i="7"/>
  <c r="P171" i="7"/>
  <c r="BI170" i="7"/>
  <c r="BH170" i="7"/>
  <c r="BG170" i="7"/>
  <c r="BF170" i="7"/>
  <c r="T170" i="7"/>
  <c r="R170" i="7"/>
  <c r="P170" i="7"/>
  <c r="BI167" i="7"/>
  <c r="BH167" i="7"/>
  <c r="BG167" i="7"/>
  <c r="BF167" i="7"/>
  <c r="T167" i="7"/>
  <c r="T166" i="7"/>
  <c r="R167" i="7"/>
  <c r="R166" i="7"/>
  <c r="P167" i="7"/>
  <c r="P166" i="7"/>
  <c r="BI163" i="7"/>
  <c r="BH163" i="7"/>
  <c r="BG163" i="7"/>
  <c r="BF163" i="7"/>
  <c r="T163" i="7"/>
  <c r="T162" i="7"/>
  <c r="R163" i="7"/>
  <c r="R162" i="7"/>
  <c r="P163" i="7"/>
  <c r="P162" i="7"/>
  <c r="BI161" i="7"/>
  <c r="BH161" i="7"/>
  <c r="BG161" i="7"/>
  <c r="BF161" i="7"/>
  <c r="T161" i="7"/>
  <c r="R161" i="7"/>
  <c r="P161" i="7"/>
  <c r="BI159" i="7"/>
  <c r="BH159" i="7"/>
  <c r="BG159" i="7"/>
  <c r="BF159" i="7"/>
  <c r="T159" i="7"/>
  <c r="R159" i="7"/>
  <c r="P159" i="7"/>
  <c r="BI157" i="7"/>
  <c r="BH157" i="7"/>
  <c r="BG157" i="7"/>
  <c r="BF157" i="7"/>
  <c r="T157" i="7"/>
  <c r="R157" i="7"/>
  <c r="P157" i="7"/>
  <c r="BI156" i="7"/>
  <c r="BH156" i="7"/>
  <c r="BG156" i="7"/>
  <c r="BF156" i="7"/>
  <c r="T156" i="7"/>
  <c r="R156" i="7"/>
  <c r="P156" i="7"/>
  <c r="BI155" i="7"/>
  <c r="BH155" i="7"/>
  <c r="BG155" i="7"/>
  <c r="BF155" i="7"/>
  <c r="T155" i="7"/>
  <c r="R155" i="7"/>
  <c r="P155" i="7"/>
  <c r="BI154" i="7"/>
  <c r="BH154" i="7"/>
  <c r="BG154" i="7"/>
  <c r="BF154" i="7"/>
  <c r="T154" i="7"/>
  <c r="R154" i="7"/>
  <c r="P154" i="7"/>
  <c r="BI153" i="7"/>
  <c r="BH153" i="7"/>
  <c r="BG153" i="7"/>
  <c r="BF153" i="7"/>
  <c r="T153" i="7"/>
  <c r="R153" i="7"/>
  <c r="P153" i="7"/>
  <c r="BI152" i="7"/>
  <c r="BH152" i="7"/>
  <c r="BG152" i="7"/>
  <c r="BF152" i="7"/>
  <c r="T152" i="7"/>
  <c r="R152" i="7"/>
  <c r="P152" i="7"/>
  <c r="BI151" i="7"/>
  <c r="BH151" i="7"/>
  <c r="BG151" i="7"/>
  <c r="BF151" i="7"/>
  <c r="T151" i="7"/>
  <c r="R151" i="7"/>
  <c r="P151" i="7"/>
  <c r="BI149" i="7"/>
  <c r="BH149" i="7"/>
  <c r="BG149" i="7"/>
  <c r="BF149" i="7"/>
  <c r="T149" i="7"/>
  <c r="R149" i="7"/>
  <c r="P149" i="7"/>
  <c r="BI148" i="7"/>
  <c r="BH148" i="7"/>
  <c r="BG148" i="7"/>
  <c r="BF148" i="7"/>
  <c r="T148" i="7"/>
  <c r="R148" i="7"/>
  <c r="P148" i="7"/>
  <c r="BI147" i="7"/>
  <c r="BH147" i="7"/>
  <c r="BG147" i="7"/>
  <c r="BF147" i="7"/>
  <c r="T147" i="7"/>
  <c r="R147" i="7"/>
  <c r="P147" i="7"/>
  <c r="BI146" i="7"/>
  <c r="BH146" i="7"/>
  <c r="BG146" i="7"/>
  <c r="BF146" i="7"/>
  <c r="T146" i="7"/>
  <c r="R146" i="7"/>
  <c r="P146" i="7"/>
  <c r="BI145" i="7"/>
  <c r="BH145" i="7"/>
  <c r="BG145" i="7"/>
  <c r="BF145" i="7"/>
  <c r="T145" i="7"/>
  <c r="R145" i="7"/>
  <c r="P145" i="7"/>
  <c r="BI143" i="7"/>
  <c r="BH143" i="7"/>
  <c r="BG143" i="7"/>
  <c r="BF143" i="7"/>
  <c r="T143" i="7"/>
  <c r="R143" i="7"/>
  <c r="P143" i="7"/>
  <c r="BI142" i="7"/>
  <c r="BH142" i="7"/>
  <c r="BG142" i="7"/>
  <c r="BF142" i="7"/>
  <c r="T142" i="7"/>
  <c r="R142" i="7"/>
  <c r="P142" i="7"/>
  <c r="BI141" i="7"/>
  <c r="BH141" i="7"/>
  <c r="BG141" i="7"/>
  <c r="BF141" i="7"/>
  <c r="T141" i="7"/>
  <c r="R141" i="7"/>
  <c r="P141" i="7"/>
  <c r="BI139" i="7"/>
  <c r="BH139" i="7"/>
  <c r="BG139" i="7"/>
  <c r="BF139" i="7"/>
  <c r="T139" i="7"/>
  <c r="R139" i="7"/>
  <c r="P139" i="7"/>
  <c r="BI138" i="7"/>
  <c r="BH138" i="7"/>
  <c r="BG138" i="7"/>
  <c r="BF138" i="7"/>
  <c r="T138" i="7"/>
  <c r="R138" i="7"/>
  <c r="P138" i="7"/>
  <c r="BI136" i="7"/>
  <c r="BH136" i="7"/>
  <c r="BG136" i="7"/>
  <c r="BF136" i="7"/>
  <c r="T136" i="7"/>
  <c r="R136" i="7"/>
  <c r="P136" i="7"/>
  <c r="BI134" i="7"/>
  <c r="BH134" i="7"/>
  <c r="BG134" i="7"/>
  <c r="BF134" i="7"/>
  <c r="T134" i="7"/>
  <c r="R134" i="7"/>
  <c r="P134" i="7"/>
  <c r="BI132" i="7"/>
  <c r="BH132" i="7"/>
  <c r="BG132" i="7"/>
  <c r="BF132" i="7"/>
  <c r="T132" i="7"/>
  <c r="R132" i="7"/>
  <c r="P132" i="7"/>
  <c r="BI130" i="7"/>
  <c r="BH130" i="7"/>
  <c r="BG130" i="7"/>
  <c r="BF130" i="7"/>
  <c r="T130" i="7"/>
  <c r="R130" i="7"/>
  <c r="P130" i="7"/>
  <c r="BI129" i="7"/>
  <c r="BH129" i="7"/>
  <c r="BG129" i="7"/>
  <c r="BF129" i="7"/>
  <c r="T129" i="7"/>
  <c r="R129" i="7"/>
  <c r="P129" i="7"/>
  <c r="BI128" i="7"/>
  <c r="BH128" i="7"/>
  <c r="BG128" i="7"/>
  <c r="BF128" i="7"/>
  <c r="T128" i="7"/>
  <c r="R128" i="7"/>
  <c r="P128" i="7"/>
  <c r="BI127" i="7"/>
  <c r="BH127" i="7"/>
  <c r="BG127" i="7"/>
  <c r="BF127" i="7"/>
  <c r="T127" i="7"/>
  <c r="R127" i="7"/>
  <c r="P127" i="7"/>
  <c r="BI126" i="7"/>
  <c r="BH126" i="7"/>
  <c r="BG126" i="7"/>
  <c r="BF126" i="7"/>
  <c r="T126" i="7"/>
  <c r="R126" i="7"/>
  <c r="P126" i="7"/>
  <c r="BI125" i="7"/>
  <c r="BH125" i="7"/>
  <c r="BG125" i="7"/>
  <c r="BF125" i="7"/>
  <c r="T125" i="7"/>
  <c r="R125" i="7"/>
  <c r="P125" i="7"/>
  <c r="BI123" i="7"/>
  <c r="BH123" i="7"/>
  <c r="BG123" i="7"/>
  <c r="BF123" i="7"/>
  <c r="T123" i="7"/>
  <c r="R123" i="7"/>
  <c r="P123" i="7"/>
  <c r="BI122" i="7"/>
  <c r="BH122" i="7"/>
  <c r="BG122" i="7"/>
  <c r="BF122" i="7"/>
  <c r="T122" i="7"/>
  <c r="R122" i="7"/>
  <c r="P122" i="7"/>
  <c r="BI121" i="7"/>
  <c r="BH121" i="7"/>
  <c r="BG121" i="7"/>
  <c r="BF121" i="7"/>
  <c r="T121" i="7"/>
  <c r="R121" i="7"/>
  <c r="P121" i="7"/>
  <c r="BI120" i="7"/>
  <c r="BH120" i="7"/>
  <c r="BG120" i="7"/>
  <c r="BF120" i="7"/>
  <c r="T120" i="7"/>
  <c r="R120" i="7"/>
  <c r="P120" i="7"/>
  <c r="BI119" i="7"/>
  <c r="BH119" i="7"/>
  <c r="BG119" i="7"/>
  <c r="BF119" i="7"/>
  <c r="T119" i="7"/>
  <c r="R119" i="7"/>
  <c r="P119" i="7"/>
  <c r="BI117" i="7"/>
  <c r="BH117" i="7"/>
  <c r="BG117" i="7"/>
  <c r="BF117" i="7"/>
  <c r="T117" i="7"/>
  <c r="R117" i="7"/>
  <c r="P117" i="7"/>
  <c r="BI116" i="7"/>
  <c r="BH116" i="7"/>
  <c r="BG116" i="7"/>
  <c r="BF116" i="7"/>
  <c r="T116" i="7"/>
  <c r="R116" i="7"/>
  <c r="P116" i="7"/>
  <c r="BI115" i="7"/>
  <c r="BH115" i="7"/>
  <c r="BG115" i="7"/>
  <c r="BF115" i="7"/>
  <c r="T115" i="7"/>
  <c r="R115" i="7"/>
  <c r="P115" i="7"/>
  <c r="BI113" i="7"/>
  <c r="BH113" i="7"/>
  <c r="BG113" i="7"/>
  <c r="BF113" i="7"/>
  <c r="T113" i="7"/>
  <c r="R113" i="7"/>
  <c r="P113" i="7"/>
  <c r="BI112" i="7"/>
  <c r="BH112" i="7"/>
  <c r="BG112" i="7"/>
  <c r="BF112" i="7"/>
  <c r="T112" i="7"/>
  <c r="R112" i="7"/>
  <c r="P112" i="7"/>
  <c r="BI110" i="7"/>
  <c r="BH110" i="7"/>
  <c r="BG110" i="7"/>
  <c r="BF110" i="7"/>
  <c r="T110" i="7"/>
  <c r="R110" i="7"/>
  <c r="P110" i="7"/>
  <c r="J103" i="7"/>
  <c r="J102" i="7"/>
  <c r="F102" i="7"/>
  <c r="F100" i="7"/>
  <c r="E98" i="7"/>
  <c r="J63" i="7"/>
  <c r="J62" i="7"/>
  <c r="F62" i="7"/>
  <c r="F60" i="7"/>
  <c r="E58" i="7"/>
  <c r="J22" i="7"/>
  <c r="E22" i="7"/>
  <c r="F103" i="7"/>
  <c r="J21" i="7"/>
  <c r="J16" i="7"/>
  <c r="J100" i="7"/>
  <c r="E7" i="7"/>
  <c r="E92" i="7"/>
  <c r="J39" i="6"/>
  <c r="J38" i="6"/>
  <c r="AY61" i="1"/>
  <c r="J37" i="6"/>
  <c r="AX61" i="1"/>
  <c r="BI301" i="6"/>
  <c r="BH301" i="6"/>
  <c r="BG301" i="6"/>
  <c r="BF301" i="6"/>
  <c r="T301" i="6"/>
  <c r="R301" i="6"/>
  <c r="P301" i="6"/>
  <c r="BI300" i="6"/>
  <c r="BH300" i="6"/>
  <c r="BG300" i="6"/>
  <c r="BF300" i="6"/>
  <c r="T300" i="6"/>
  <c r="R300" i="6"/>
  <c r="P300" i="6"/>
  <c r="BI299" i="6"/>
  <c r="BH299" i="6"/>
  <c r="BG299" i="6"/>
  <c r="BF299" i="6"/>
  <c r="T299" i="6"/>
  <c r="R299" i="6"/>
  <c r="P299" i="6"/>
  <c r="BI298" i="6"/>
  <c r="BH298" i="6"/>
  <c r="BG298" i="6"/>
  <c r="BF298" i="6"/>
  <c r="T298" i="6"/>
  <c r="R298" i="6"/>
  <c r="P298" i="6"/>
  <c r="BI295" i="6"/>
  <c r="BH295" i="6"/>
  <c r="BG295" i="6"/>
  <c r="BF295" i="6"/>
  <c r="T295" i="6"/>
  <c r="R295" i="6"/>
  <c r="P295" i="6"/>
  <c r="BI294" i="6"/>
  <c r="BH294" i="6"/>
  <c r="BG294" i="6"/>
  <c r="BF294" i="6"/>
  <c r="T294" i="6"/>
  <c r="R294" i="6"/>
  <c r="P294" i="6"/>
  <c r="BI293" i="6"/>
  <c r="BH293" i="6"/>
  <c r="BG293" i="6"/>
  <c r="BF293" i="6"/>
  <c r="T293" i="6"/>
  <c r="R293" i="6"/>
  <c r="P293" i="6"/>
  <c r="BI292" i="6"/>
  <c r="BH292" i="6"/>
  <c r="BG292" i="6"/>
  <c r="BF292" i="6"/>
  <c r="T292" i="6"/>
  <c r="R292" i="6"/>
  <c r="P292" i="6"/>
  <c r="BI291" i="6"/>
  <c r="BH291" i="6"/>
  <c r="BG291" i="6"/>
  <c r="BF291" i="6"/>
  <c r="T291" i="6"/>
  <c r="R291" i="6"/>
  <c r="P291" i="6"/>
  <c r="BI290" i="6"/>
  <c r="BH290" i="6"/>
  <c r="BG290" i="6"/>
  <c r="BF290" i="6"/>
  <c r="T290" i="6"/>
  <c r="R290" i="6"/>
  <c r="P290" i="6"/>
  <c r="BI289" i="6"/>
  <c r="BH289" i="6"/>
  <c r="BG289" i="6"/>
  <c r="BF289" i="6"/>
  <c r="T289" i="6"/>
  <c r="R289" i="6"/>
  <c r="P289" i="6"/>
  <c r="BI288" i="6"/>
  <c r="BH288" i="6"/>
  <c r="BG288" i="6"/>
  <c r="BF288" i="6"/>
  <c r="T288" i="6"/>
  <c r="R288" i="6"/>
  <c r="P288" i="6"/>
  <c r="BI287" i="6"/>
  <c r="BH287" i="6"/>
  <c r="BG287" i="6"/>
  <c r="BF287" i="6"/>
  <c r="T287" i="6"/>
  <c r="R287" i="6"/>
  <c r="P287" i="6"/>
  <c r="BI286" i="6"/>
  <c r="BH286" i="6"/>
  <c r="BG286" i="6"/>
  <c r="BF286" i="6"/>
  <c r="T286" i="6"/>
  <c r="R286" i="6"/>
  <c r="P286" i="6"/>
  <c r="BI285" i="6"/>
  <c r="BH285" i="6"/>
  <c r="BG285" i="6"/>
  <c r="BF285" i="6"/>
  <c r="T285" i="6"/>
  <c r="R285" i="6"/>
  <c r="P285" i="6"/>
  <c r="BI284" i="6"/>
  <c r="BH284" i="6"/>
  <c r="BG284" i="6"/>
  <c r="BF284" i="6"/>
  <c r="T284" i="6"/>
  <c r="R284" i="6"/>
  <c r="P284" i="6"/>
  <c r="BI283" i="6"/>
  <c r="BH283" i="6"/>
  <c r="BG283" i="6"/>
  <c r="BF283" i="6"/>
  <c r="T283" i="6"/>
  <c r="R283" i="6"/>
  <c r="P283" i="6"/>
  <c r="BI282" i="6"/>
  <c r="BH282" i="6"/>
  <c r="BG282" i="6"/>
  <c r="BF282" i="6"/>
  <c r="T282" i="6"/>
  <c r="R282" i="6"/>
  <c r="P282" i="6"/>
  <c r="BI281" i="6"/>
  <c r="BH281" i="6"/>
  <c r="BG281" i="6"/>
  <c r="BF281" i="6"/>
  <c r="T281" i="6"/>
  <c r="R281" i="6"/>
  <c r="P281" i="6"/>
  <c r="BI280" i="6"/>
  <c r="BH280" i="6"/>
  <c r="BG280" i="6"/>
  <c r="BF280" i="6"/>
  <c r="T280" i="6"/>
  <c r="R280" i="6"/>
  <c r="P280" i="6"/>
  <c r="BI279" i="6"/>
  <c r="BH279" i="6"/>
  <c r="BG279" i="6"/>
  <c r="BF279" i="6"/>
  <c r="T279" i="6"/>
  <c r="R279" i="6"/>
  <c r="P279" i="6"/>
  <c r="BI278" i="6"/>
  <c r="BH278" i="6"/>
  <c r="BG278" i="6"/>
  <c r="BF278" i="6"/>
  <c r="T278" i="6"/>
  <c r="R278" i="6"/>
  <c r="P278" i="6"/>
  <c r="BI277" i="6"/>
  <c r="BH277" i="6"/>
  <c r="BG277" i="6"/>
  <c r="BF277" i="6"/>
  <c r="T277" i="6"/>
  <c r="R277" i="6"/>
  <c r="P277" i="6"/>
  <c r="BI275" i="6"/>
  <c r="BH275" i="6"/>
  <c r="BG275" i="6"/>
  <c r="BF275" i="6"/>
  <c r="T275" i="6"/>
  <c r="R275" i="6"/>
  <c r="P275" i="6"/>
  <c r="BI274" i="6"/>
  <c r="BH274" i="6"/>
  <c r="BG274" i="6"/>
  <c r="BF274" i="6"/>
  <c r="T274" i="6"/>
  <c r="R274" i="6"/>
  <c r="P274" i="6"/>
  <c r="BI273" i="6"/>
  <c r="BH273" i="6"/>
  <c r="BG273" i="6"/>
  <c r="BF273" i="6"/>
  <c r="T273" i="6"/>
  <c r="R273" i="6"/>
  <c r="P273" i="6"/>
  <c r="BI272" i="6"/>
  <c r="BH272" i="6"/>
  <c r="BG272" i="6"/>
  <c r="BF272" i="6"/>
  <c r="T272" i="6"/>
  <c r="R272" i="6"/>
  <c r="P272" i="6"/>
  <c r="BI271" i="6"/>
  <c r="BH271" i="6"/>
  <c r="BG271" i="6"/>
  <c r="BF271" i="6"/>
  <c r="T271" i="6"/>
  <c r="R271" i="6"/>
  <c r="P271" i="6"/>
  <c r="BI270" i="6"/>
  <c r="BH270" i="6"/>
  <c r="BG270" i="6"/>
  <c r="BF270" i="6"/>
  <c r="T270" i="6"/>
  <c r="R270" i="6"/>
  <c r="P270" i="6"/>
  <c r="BI269" i="6"/>
  <c r="BH269" i="6"/>
  <c r="BG269" i="6"/>
  <c r="BF269" i="6"/>
  <c r="T269" i="6"/>
  <c r="R269" i="6"/>
  <c r="P269" i="6"/>
  <c r="BI267" i="6"/>
  <c r="BH267" i="6"/>
  <c r="BG267" i="6"/>
  <c r="BF267" i="6"/>
  <c r="T267" i="6"/>
  <c r="R267" i="6"/>
  <c r="P267" i="6"/>
  <c r="BI266" i="6"/>
  <c r="BH266" i="6"/>
  <c r="BG266" i="6"/>
  <c r="BF266" i="6"/>
  <c r="T266" i="6"/>
  <c r="R266" i="6"/>
  <c r="P266" i="6"/>
  <c r="BI265" i="6"/>
  <c r="BH265" i="6"/>
  <c r="BG265" i="6"/>
  <c r="BF265" i="6"/>
  <c r="T265" i="6"/>
  <c r="R265" i="6"/>
  <c r="P265" i="6"/>
  <c r="BI264" i="6"/>
  <c r="BH264" i="6"/>
  <c r="BG264" i="6"/>
  <c r="BF264" i="6"/>
  <c r="T264" i="6"/>
  <c r="R264" i="6"/>
  <c r="P264" i="6"/>
  <c r="BI263" i="6"/>
  <c r="BH263" i="6"/>
  <c r="BG263" i="6"/>
  <c r="BF263" i="6"/>
  <c r="T263" i="6"/>
  <c r="R263" i="6"/>
  <c r="P263" i="6"/>
  <c r="BI262" i="6"/>
  <c r="BH262" i="6"/>
  <c r="BG262" i="6"/>
  <c r="BF262" i="6"/>
  <c r="T262" i="6"/>
  <c r="R262" i="6"/>
  <c r="P262" i="6"/>
  <c r="BI260" i="6"/>
  <c r="BH260" i="6"/>
  <c r="BG260" i="6"/>
  <c r="BF260" i="6"/>
  <c r="T260" i="6"/>
  <c r="R260" i="6"/>
  <c r="P260" i="6"/>
  <c r="BI258" i="6"/>
  <c r="BH258" i="6"/>
  <c r="BG258" i="6"/>
  <c r="BF258" i="6"/>
  <c r="T258" i="6"/>
  <c r="R258" i="6"/>
  <c r="P258" i="6"/>
  <c r="BI255" i="6"/>
  <c r="BH255" i="6"/>
  <c r="BG255" i="6"/>
  <c r="BF255" i="6"/>
  <c r="T255" i="6"/>
  <c r="R255" i="6"/>
  <c r="P255" i="6"/>
  <c r="BI254" i="6"/>
  <c r="BH254" i="6"/>
  <c r="BG254" i="6"/>
  <c r="BF254" i="6"/>
  <c r="T254" i="6"/>
  <c r="R254" i="6"/>
  <c r="P254" i="6"/>
  <c r="BI253" i="6"/>
  <c r="BH253" i="6"/>
  <c r="BG253" i="6"/>
  <c r="BF253" i="6"/>
  <c r="T253" i="6"/>
  <c r="R253" i="6"/>
  <c r="P253" i="6"/>
  <c r="BI252" i="6"/>
  <c r="BH252" i="6"/>
  <c r="BG252" i="6"/>
  <c r="BF252" i="6"/>
  <c r="T252" i="6"/>
  <c r="R252" i="6"/>
  <c r="P252" i="6"/>
  <c r="BI251" i="6"/>
  <c r="BH251" i="6"/>
  <c r="BG251" i="6"/>
  <c r="BF251" i="6"/>
  <c r="T251" i="6"/>
  <c r="R251" i="6"/>
  <c r="P251" i="6"/>
  <c r="BI250" i="6"/>
  <c r="BH250" i="6"/>
  <c r="BG250" i="6"/>
  <c r="BF250" i="6"/>
  <c r="T250" i="6"/>
  <c r="R250" i="6"/>
  <c r="P250" i="6"/>
  <c r="BI249" i="6"/>
  <c r="BH249" i="6"/>
  <c r="BG249" i="6"/>
  <c r="BF249" i="6"/>
  <c r="T249" i="6"/>
  <c r="R249" i="6"/>
  <c r="P249" i="6"/>
  <c r="BI248" i="6"/>
  <c r="BH248" i="6"/>
  <c r="BG248" i="6"/>
  <c r="BF248" i="6"/>
  <c r="T248" i="6"/>
  <c r="R248" i="6"/>
  <c r="P248" i="6"/>
  <c r="BI247" i="6"/>
  <c r="BH247" i="6"/>
  <c r="BG247" i="6"/>
  <c r="BF247" i="6"/>
  <c r="T247" i="6"/>
  <c r="R247" i="6"/>
  <c r="P247" i="6"/>
  <c r="BI246" i="6"/>
  <c r="BH246" i="6"/>
  <c r="BG246" i="6"/>
  <c r="BF246" i="6"/>
  <c r="T246" i="6"/>
  <c r="R246" i="6"/>
  <c r="P246" i="6"/>
  <c r="BI243" i="6"/>
  <c r="BH243" i="6"/>
  <c r="BG243" i="6"/>
  <c r="BF243" i="6"/>
  <c r="T243" i="6"/>
  <c r="R243" i="6"/>
  <c r="P243" i="6"/>
  <c r="BI242" i="6"/>
  <c r="BH242" i="6"/>
  <c r="BG242" i="6"/>
  <c r="BF242" i="6"/>
  <c r="T242" i="6"/>
  <c r="R242" i="6"/>
  <c r="P242" i="6"/>
  <c r="BI241" i="6"/>
  <c r="BH241" i="6"/>
  <c r="BG241" i="6"/>
  <c r="BF241" i="6"/>
  <c r="T241" i="6"/>
  <c r="R241" i="6"/>
  <c r="P241" i="6"/>
  <c r="BI238" i="6"/>
  <c r="BH238" i="6"/>
  <c r="BG238" i="6"/>
  <c r="BF238" i="6"/>
  <c r="T238" i="6"/>
  <c r="R238" i="6"/>
  <c r="P238" i="6"/>
  <c r="BI236" i="6"/>
  <c r="BH236" i="6"/>
  <c r="BG236" i="6"/>
  <c r="BF236" i="6"/>
  <c r="T236" i="6"/>
  <c r="R236" i="6"/>
  <c r="P236" i="6"/>
  <c r="BI234" i="6"/>
  <c r="BH234" i="6"/>
  <c r="BG234" i="6"/>
  <c r="BF234" i="6"/>
  <c r="T234" i="6"/>
  <c r="R234" i="6"/>
  <c r="P234" i="6"/>
  <c r="BI233" i="6"/>
  <c r="BH233" i="6"/>
  <c r="BG233" i="6"/>
  <c r="BF233" i="6"/>
  <c r="T233" i="6"/>
  <c r="R233" i="6"/>
  <c r="P233" i="6"/>
  <c r="BI231" i="6"/>
  <c r="BH231" i="6"/>
  <c r="BG231" i="6"/>
  <c r="BF231" i="6"/>
  <c r="T231" i="6"/>
  <c r="R231" i="6"/>
  <c r="P231" i="6"/>
  <c r="BI230" i="6"/>
  <c r="BH230" i="6"/>
  <c r="BG230" i="6"/>
  <c r="BF230" i="6"/>
  <c r="T230" i="6"/>
  <c r="R230" i="6"/>
  <c r="P230" i="6"/>
  <c r="BI228" i="6"/>
  <c r="BH228" i="6"/>
  <c r="BG228" i="6"/>
  <c r="BF228" i="6"/>
  <c r="T228" i="6"/>
  <c r="R228" i="6"/>
  <c r="P228" i="6"/>
  <c r="BI226" i="6"/>
  <c r="BH226" i="6"/>
  <c r="BG226" i="6"/>
  <c r="BF226" i="6"/>
  <c r="T226" i="6"/>
  <c r="R226" i="6"/>
  <c r="P226" i="6"/>
  <c r="BI225" i="6"/>
  <c r="BH225" i="6"/>
  <c r="BG225" i="6"/>
  <c r="BF225" i="6"/>
  <c r="T225" i="6"/>
  <c r="R225" i="6"/>
  <c r="P225" i="6"/>
  <c r="BI224" i="6"/>
  <c r="BH224" i="6"/>
  <c r="BG224" i="6"/>
  <c r="BF224" i="6"/>
  <c r="T224" i="6"/>
  <c r="R224" i="6"/>
  <c r="P224" i="6"/>
  <c r="BI222" i="6"/>
  <c r="BH222" i="6"/>
  <c r="BG222" i="6"/>
  <c r="BF222" i="6"/>
  <c r="T222" i="6"/>
  <c r="R222" i="6"/>
  <c r="P222" i="6"/>
  <c r="BI220" i="6"/>
  <c r="BH220" i="6"/>
  <c r="BG220" i="6"/>
  <c r="BF220" i="6"/>
  <c r="T220" i="6"/>
  <c r="R220" i="6"/>
  <c r="P220" i="6"/>
  <c r="BI219" i="6"/>
  <c r="BH219" i="6"/>
  <c r="BG219" i="6"/>
  <c r="BF219" i="6"/>
  <c r="T219" i="6"/>
  <c r="R219" i="6"/>
  <c r="P219" i="6"/>
  <c r="BI218" i="6"/>
  <c r="BH218" i="6"/>
  <c r="BG218" i="6"/>
  <c r="BF218" i="6"/>
  <c r="T218" i="6"/>
  <c r="R218" i="6"/>
  <c r="P218" i="6"/>
  <c r="BI217" i="6"/>
  <c r="BH217" i="6"/>
  <c r="BG217" i="6"/>
  <c r="BF217" i="6"/>
  <c r="T217" i="6"/>
  <c r="R217" i="6"/>
  <c r="P217" i="6"/>
  <c r="BI216" i="6"/>
  <c r="BH216" i="6"/>
  <c r="BG216" i="6"/>
  <c r="BF216" i="6"/>
  <c r="T216" i="6"/>
  <c r="R216" i="6"/>
  <c r="P216" i="6"/>
  <c r="BI215" i="6"/>
  <c r="BH215" i="6"/>
  <c r="BG215" i="6"/>
  <c r="BF215" i="6"/>
  <c r="T215" i="6"/>
  <c r="R215" i="6"/>
  <c r="P215" i="6"/>
  <c r="BI214" i="6"/>
  <c r="BH214" i="6"/>
  <c r="BG214" i="6"/>
  <c r="BF214" i="6"/>
  <c r="T214" i="6"/>
  <c r="R214" i="6"/>
  <c r="P214" i="6"/>
  <c r="BI213" i="6"/>
  <c r="BH213" i="6"/>
  <c r="BG213" i="6"/>
  <c r="BF213" i="6"/>
  <c r="T213" i="6"/>
  <c r="R213" i="6"/>
  <c r="P213" i="6"/>
  <c r="BI212" i="6"/>
  <c r="BH212" i="6"/>
  <c r="BG212" i="6"/>
  <c r="BF212" i="6"/>
  <c r="T212" i="6"/>
  <c r="R212" i="6"/>
  <c r="P212" i="6"/>
  <c r="BI211" i="6"/>
  <c r="BH211" i="6"/>
  <c r="BG211" i="6"/>
  <c r="BF211" i="6"/>
  <c r="T211" i="6"/>
  <c r="R211" i="6"/>
  <c r="P211" i="6"/>
  <c r="BI210" i="6"/>
  <c r="BH210" i="6"/>
  <c r="BG210" i="6"/>
  <c r="BF210" i="6"/>
  <c r="T210" i="6"/>
  <c r="R210" i="6"/>
  <c r="P210" i="6"/>
  <c r="BI209" i="6"/>
  <c r="BH209" i="6"/>
  <c r="BG209" i="6"/>
  <c r="BF209" i="6"/>
  <c r="T209" i="6"/>
  <c r="R209" i="6"/>
  <c r="P209" i="6"/>
  <c r="BI208" i="6"/>
  <c r="BH208" i="6"/>
  <c r="BG208" i="6"/>
  <c r="BF208" i="6"/>
  <c r="T208" i="6"/>
  <c r="R208" i="6"/>
  <c r="P208" i="6"/>
  <c r="BI207" i="6"/>
  <c r="BH207" i="6"/>
  <c r="BG207" i="6"/>
  <c r="BF207" i="6"/>
  <c r="T207" i="6"/>
  <c r="R207" i="6"/>
  <c r="P207" i="6"/>
  <c r="BI206" i="6"/>
  <c r="BH206" i="6"/>
  <c r="BG206" i="6"/>
  <c r="BF206" i="6"/>
  <c r="T206" i="6"/>
  <c r="R206" i="6"/>
  <c r="P206" i="6"/>
  <c r="BI205" i="6"/>
  <c r="BH205" i="6"/>
  <c r="BG205" i="6"/>
  <c r="BF205" i="6"/>
  <c r="T205" i="6"/>
  <c r="R205" i="6"/>
  <c r="P205" i="6"/>
  <c r="BI204" i="6"/>
  <c r="BH204" i="6"/>
  <c r="BG204" i="6"/>
  <c r="BF204" i="6"/>
  <c r="T204" i="6"/>
  <c r="R204" i="6"/>
  <c r="P204" i="6"/>
  <c r="BI203" i="6"/>
  <c r="BH203" i="6"/>
  <c r="BG203" i="6"/>
  <c r="BF203" i="6"/>
  <c r="T203" i="6"/>
  <c r="R203" i="6"/>
  <c r="P203" i="6"/>
  <c r="BI202" i="6"/>
  <c r="BH202" i="6"/>
  <c r="BG202" i="6"/>
  <c r="BF202" i="6"/>
  <c r="T202" i="6"/>
  <c r="R202" i="6"/>
  <c r="P202" i="6"/>
  <c r="BI201" i="6"/>
  <c r="BH201" i="6"/>
  <c r="BG201" i="6"/>
  <c r="BF201" i="6"/>
  <c r="T201" i="6"/>
  <c r="R201" i="6"/>
  <c r="P201" i="6"/>
  <c r="BI200" i="6"/>
  <c r="BH200" i="6"/>
  <c r="BG200" i="6"/>
  <c r="BF200" i="6"/>
  <c r="T200" i="6"/>
  <c r="R200" i="6"/>
  <c r="P200" i="6"/>
  <c r="BI199" i="6"/>
  <c r="BH199" i="6"/>
  <c r="BG199" i="6"/>
  <c r="BF199" i="6"/>
  <c r="T199" i="6"/>
  <c r="R199" i="6"/>
  <c r="P199" i="6"/>
  <c r="BI198" i="6"/>
  <c r="BH198" i="6"/>
  <c r="BG198" i="6"/>
  <c r="BF198" i="6"/>
  <c r="T198" i="6"/>
  <c r="R198" i="6"/>
  <c r="P198" i="6"/>
  <c r="BI197" i="6"/>
  <c r="BH197" i="6"/>
  <c r="BG197" i="6"/>
  <c r="BF197" i="6"/>
  <c r="T197" i="6"/>
  <c r="R197" i="6"/>
  <c r="P197" i="6"/>
  <c r="BI196" i="6"/>
  <c r="BH196" i="6"/>
  <c r="BG196" i="6"/>
  <c r="BF196" i="6"/>
  <c r="T196" i="6"/>
  <c r="R196" i="6"/>
  <c r="P196" i="6"/>
  <c r="BI195" i="6"/>
  <c r="BH195" i="6"/>
  <c r="BG195" i="6"/>
  <c r="BF195" i="6"/>
  <c r="T195" i="6"/>
  <c r="R195" i="6"/>
  <c r="P195" i="6"/>
  <c r="BI194" i="6"/>
  <c r="BH194" i="6"/>
  <c r="BG194" i="6"/>
  <c r="BF194" i="6"/>
  <c r="T194" i="6"/>
  <c r="R194" i="6"/>
  <c r="P194" i="6"/>
  <c r="BI193" i="6"/>
  <c r="BH193" i="6"/>
  <c r="BG193" i="6"/>
  <c r="BF193" i="6"/>
  <c r="T193" i="6"/>
  <c r="R193" i="6"/>
  <c r="P193" i="6"/>
  <c r="BI192" i="6"/>
  <c r="BH192" i="6"/>
  <c r="BG192" i="6"/>
  <c r="BF192" i="6"/>
  <c r="T192" i="6"/>
  <c r="R192" i="6"/>
  <c r="P192" i="6"/>
  <c r="BI191" i="6"/>
  <c r="BH191" i="6"/>
  <c r="BG191" i="6"/>
  <c r="BF191" i="6"/>
  <c r="T191" i="6"/>
  <c r="R191" i="6"/>
  <c r="P191" i="6"/>
  <c r="BI190" i="6"/>
  <c r="BH190" i="6"/>
  <c r="BG190" i="6"/>
  <c r="BF190" i="6"/>
  <c r="T190" i="6"/>
  <c r="R190" i="6"/>
  <c r="P190" i="6"/>
  <c r="BI189" i="6"/>
  <c r="BH189" i="6"/>
  <c r="BG189" i="6"/>
  <c r="BF189" i="6"/>
  <c r="T189" i="6"/>
  <c r="R189" i="6"/>
  <c r="P189" i="6"/>
  <c r="BI188" i="6"/>
  <c r="BH188" i="6"/>
  <c r="BG188" i="6"/>
  <c r="BF188" i="6"/>
  <c r="T188" i="6"/>
  <c r="R188" i="6"/>
  <c r="P188" i="6"/>
  <c r="BI187" i="6"/>
  <c r="BH187" i="6"/>
  <c r="BG187" i="6"/>
  <c r="BF187" i="6"/>
  <c r="T187" i="6"/>
  <c r="R187" i="6"/>
  <c r="P187" i="6"/>
  <c r="BI186" i="6"/>
  <c r="BH186" i="6"/>
  <c r="BG186" i="6"/>
  <c r="BF186" i="6"/>
  <c r="T186" i="6"/>
  <c r="R186" i="6"/>
  <c r="P186" i="6"/>
  <c r="BI185" i="6"/>
  <c r="BH185" i="6"/>
  <c r="BG185" i="6"/>
  <c r="BF185" i="6"/>
  <c r="T185" i="6"/>
  <c r="R185" i="6"/>
  <c r="P185" i="6"/>
  <c r="BI184" i="6"/>
  <c r="BH184" i="6"/>
  <c r="BG184" i="6"/>
  <c r="BF184" i="6"/>
  <c r="T184" i="6"/>
  <c r="R184" i="6"/>
  <c r="P184" i="6"/>
  <c r="BI183" i="6"/>
  <c r="BH183" i="6"/>
  <c r="BG183" i="6"/>
  <c r="BF183" i="6"/>
  <c r="T183" i="6"/>
  <c r="R183" i="6"/>
  <c r="P183" i="6"/>
  <c r="BI181" i="6"/>
  <c r="BH181" i="6"/>
  <c r="BG181" i="6"/>
  <c r="BF181" i="6"/>
  <c r="T181" i="6"/>
  <c r="R181" i="6"/>
  <c r="P181" i="6"/>
  <c r="BI180" i="6"/>
  <c r="BH180" i="6"/>
  <c r="BG180" i="6"/>
  <c r="BF180" i="6"/>
  <c r="T180" i="6"/>
  <c r="R180" i="6"/>
  <c r="P180" i="6"/>
  <c r="BI179" i="6"/>
  <c r="BH179" i="6"/>
  <c r="BG179" i="6"/>
  <c r="BF179" i="6"/>
  <c r="T179" i="6"/>
  <c r="R179" i="6"/>
  <c r="P179" i="6"/>
  <c r="BI178" i="6"/>
  <c r="BH178" i="6"/>
  <c r="BG178" i="6"/>
  <c r="BF178" i="6"/>
  <c r="T178" i="6"/>
  <c r="R178" i="6"/>
  <c r="P178" i="6"/>
  <c r="BI177" i="6"/>
  <c r="BH177" i="6"/>
  <c r="BG177" i="6"/>
  <c r="BF177" i="6"/>
  <c r="T177" i="6"/>
  <c r="R177" i="6"/>
  <c r="P177" i="6"/>
  <c r="BI176" i="6"/>
  <c r="BH176" i="6"/>
  <c r="BG176" i="6"/>
  <c r="BF176" i="6"/>
  <c r="T176" i="6"/>
  <c r="R176" i="6"/>
  <c r="P176" i="6"/>
  <c r="BI174" i="6"/>
  <c r="BH174" i="6"/>
  <c r="BG174" i="6"/>
  <c r="BF174" i="6"/>
  <c r="T174" i="6"/>
  <c r="T173" i="6"/>
  <c r="R174" i="6"/>
  <c r="R173" i="6"/>
  <c r="P174" i="6"/>
  <c r="P173" i="6"/>
  <c r="BI172" i="6"/>
  <c r="BH172" i="6"/>
  <c r="BG172" i="6"/>
  <c r="BF172" i="6"/>
  <c r="T172" i="6"/>
  <c r="R172" i="6"/>
  <c r="P172" i="6"/>
  <c r="BI171" i="6"/>
  <c r="BH171" i="6"/>
  <c r="BG171" i="6"/>
  <c r="BF171" i="6"/>
  <c r="T171" i="6"/>
  <c r="R171" i="6"/>
  <c r="P171" i="6"/>
  <c r="BI170" i="6"/>
  <c r="BH170" i="6"/>
  <c r="BG170" i="6"/>
  <c r="BF170" i="6"/>
  <c r="T170" i="6"/>
  <c r="R170" i="6"/>
  <c r="P170" i="6"/>
  <c r="BI168" i="6"/>
  <c r="BH168" i="6"/>
  <c r="BG168" i="6"/>
  <c r="BF168" i="6"/>
  <c r="T168" i="6"/>
  <c r="R168" i="6"/>
  <c r="P168" i="6"/>
  <c r="BI166" i="6"/>
  <c r="BH166" i="6"/>
  <c r="BG166" i="6"/>
  <c r="BF166" i="6"/>
  <c r="T166" i="6"/>
  <c r="R166" i="6"/>
  <c r="P166" i="6"/>
  <c r="BI164" i="6"/>
  <c r="BH164" i="6"/>
  <c r="BG164" i="6"/>
  <c r="BF164" i="6"/>
  <c r="T164" i="6"/>
  <c r="R164" i="6"/>
  <c r="P164" i="6"/>
  <c r="BI162" i="6"/>
  <c r="BH162" i="6"/>
  <c r="BG162" i="6"/>
  <c r="BF162" i="6"/>
  <c r="T162" i="6"/>
  <c r="R162" i="6"/>
  <c r="P162" i="6"/>
  <c r="BI160" i="6"/>
  <c r="BH160" i="6"/>
  <c r="BG160" i="6"/>
  <c r="BF160" i="6"/>
  <c r="T160" i="6"/>
  <c r="R160" i="6"/>
  <c r="P160" i="6"/>
  <c r="BI158" i="6"/>
  <c r="BH158" i="6"/>
  <c r="BG158" i="6"/>
  <c r="BF158" i="6"/>
  <c r="T158" i="6"/>
  <c r="R158" i="6"/>
  <c r="P158" i="6"/>
  <c r="BI156" i="6"/>
  <c r="BH156" i="6"/>
  <c r="BG156" i="6"/>
  <c r="BF156" i="6"/>
  <c r="T156" i="6"/>
  <c r="R156" i="6"/>
  <c r="P156" i="6"/>
  <c r="BI154" i="6"/>
  <c r="BH154" i="6"/>
  <c r="BG154" i="6"/>
  <c r="BF154" i="6"/>
  <c r="T154" i="6"/>
  <c r="R154" i="6"/>
  <c r="P154" i="6"/>
  <c r="BI151" i="6"/>
  <c r="BH151" i="6"/>
  <c r="BG151" i="6"/>
  <c r="BF151" i="6"/>
  <c r="T151" i="6"/>
  <c r="R151" i="6"/>
  <c r="P151" i="6"/>
  <c r="BI150" i="6"/>
  <c r="BH150" i="6"/>
  <c r="BG150" i="6"/>
  <c r="BF150" i="6"/>
  <c r="T150" i="6"/>
  <c r="R150" i="6"/>
  <c r="P150" i="6"/>
  <c r="BI149" i="6"/>
  <c r="BH149" i="6"/>
  <c r="BG149" i="6"/>
  <c r="BF149" i="6"/>
  <c r="T149" i="6"/>
  <c r="R149" i="6"/>
  <c r="P149" i="6"/>
  <c r="BI148" i="6"/>
  <c r="BH148" i="6"/>
  <c r="BG148" i="6"/>
  <c r="BF148" i="6"/>
  <c r="T148" i="6"/>
  <c r="R148" i="6"/>
  <c r="P148" i="6"/>
  <c r="BI147" i="6"/>
  <c r="BH147" i="6"/>
  <c r="BG147" i="6"/>
  <c r="BF147" i="6"/>
  <c r="T147" i="6"/>
  <c r="R147" i="6"/>
  <c r="P147" i="6"/>
  <c r="BI146" i="6"/>
  <c r="BH146" i="6"/>
  <c r="BG146" i="6"/>
  <c r="BF146" i="6"/>
  <c r="T146" i="6"/>
  <c r="R146" i="6"/>
  <c r="P146" i="6"/>
  <c r="BI144" i="6"/>
  <c r="BH144" i="6"/>
  <c r="BG144" i="6"/>
  <c r="BF144" i="6"/>
  <c r="T144" i="6"/>
  <c r="R144" i="6"/>
  <c r="P144" i="6"/>
  <c r="BI143" i="6"/>
  <c r="BH143" i="6"/>
  <c r="BG143" i="6"/>
  <c r="BF143" i="6"/>
  <c r="T143" i="6"/>
  <c r="R143" i="6"/>
  <c r="P143" i="6"/>
  <c r="BI142" i="6"/>
  <c r="BH142" i="6"/>
  <c r="BG142" i="6"/>
  <c r="BF142" i="6"/>
  <c r="T142" i="6"/>
  <c r="R142" i="6"/>
  <c r="P142" i="6"/>
  <c r="BI141" i="6"/>
  <c r="BH141" i="6"/>
  <c r="BG141" i="6"/>
  <c r="BF141" i="6"/>
  <c r="T141" i="6"/>
  <c r="R141" i="6"/>
  <c r="P141" i="6"/>
  <c r="BI140" i="6"/>
  <c r="BH140" i="6"/>
  <c r="BG140" i="6"/>
  <c r="BF140" i="6"/>
  <c r="T140" i="6"/>
  <c r="R140" i="6"/>
  <c r="P140" i="6"/>
  <c r="BI139" i="6"/>
  <c r="BH139" i="6"/>
  <c r="BG139" i="6"/>
  <c r="BF139" i="6"/>
  <c r="T139" i="6"/>
  <c r="R139" i="6"/>
  <c r="P139" i="6"/>
  <c r="BI138" i="6"/>
  <c r="BH138" i="6"/>
  <c r="BG138" i="6"/>
  <c r="BF138" i="6"/>
  <c r="T138" i="6"/>
  <c r="R138" i="6"/>
  <c r="P138" i="6"/>
  <c r="BI137" i="6"/>
  <c r="BH137" i="6"/>
  <c r="BG137" i="6"/>
  <c r="BF137" i="6"/>
  <c r="T137" i="6"/>
  <c r="R137" i="6"/>
  <c r="P137" i="6"/>
  <c r="BI132" i="6"/>
  <c r="BH132" i="6"/>
  <c r="BG132" i="6"/>
  <c r="BF132" i="6"/>
  <c r="T132" i="6"/>
  <c r="R132" i="6"/>
  <c r="P132" i="6"/>
  <c r="BI130" i="6"/>
  <c r="BH130" i="6"/>
  <c r="BG130" i="6"/>
  <c r="BF130" i="6"/>
  <c r="T130" i="6"/>
  <c r="R130" i="6"/>
  <c r="P130" i="6"/>
  <c r="BI128" i="6"/>
  <c r="BH128" i="6"/>
  <c r="BG128" i="6"/>
  <c r="BF128" i="6"/>
  <c r="T128" i="6"/>
  <c r="R128" i="6"/>
  <c r="P128" i="6"/>
  <c r="BI126" i="6"/>
  <c r="BH126" i="6"/>
  <c r="BG126" i="6"/>
  <c r="BF126" i="6"/>
  <c r="T126" i="6"/>
  <c r="R126" i="6"/>
  <c r="P126" i="6"/>
  <c r="BI124" i="6"/>
  <c r="BH124" i="6"/>
  <c r="BG124" i="6"/>
  <c r="BF124" i="6"/>
  <c r="T124" i="6"/>
  <c r="R124" i="6"/>
  <c r="P124" i="6"/>
  <c r="BI123" i="6"/>
  <c r="BH123" i="6"/>
  <c r="BG123" i="6"/>
  <c r="BF123" i="6"/>
  <c r="T123" i="6"/>
  <c r="R123" i="6"/>
  <c r="P123" i="6"/>
  <c r="BI122" i="6"/>
  <c r="BH122" i="6"/>
  <c r="BG122" i="6"/>
  <c r="BF122" i="6"/>
  <c r="T122" i="6"/>
  <c r="R122" i="6"/>
  <c r="P122" i="6"/>
  <c r="BI121" i="6"/>
  <c r="BH121" i="6"/>
  <c r="BG121" i="6"/>
  <c r="BF121" i="6"/>
  <c r="T121" i="6"/>
  <c r="R121" i="6"/>
  <c r="P121" i="6"/>
  <c r="BI119" i="6"/>
  <c r="BH119" i="6"/>
  <c r="BG119" i="6"/>
  <c r="BF119" i="6"/>
  <c r="T119" i="6"/>
  <c r="R119" i="6"/>
  <c r="P119" i="6"/>
  <c r="BI117" i="6"/>
  <c r="BH117" i="6"/>
  <c r="BG117" i="6"/>
  <c r="BF117" i="6"/>
  <c r="T117" i="6"/>
  <c r="R117" i="6"/>
  <c r="P117" i="6"/>
  <c r="BI116" i="6"/>
  <c r="BH116" i="6"/>
  <c r="BG116" i="6"/>
  <c r="BF116" i="6"/>
  <c r="T116" i="6"/>
  <c r="R116" i="6"/>
  <c r="P116" i="6"/>
  <c r="BI115" i="6"/>
  <c r="BH115" i="6"/>
  <c r="BG115" i="6"/>
  <c r="BF115" i="6"/>
  <c r="T115" i="6"/>
  <c r="R115" i="6"/>
  <c r="P115" i="6"/>
  <c r="BI114" i="6"/>
  <c r="BH114" i="6"/>
  <c r="BG114" i="6"/>
  <c r="BF114" i="6"/>
  <c r="T114" i="6"/>
  <c r="R114" i="6"/>
  <c r="P114" i="6"/>
  <c r="BI112" i="6"/>
  <c r="BH112" i="6"/>
  <c r="BG112" i="6"/>
  <c r="BF112" i="6"/>
  <c r="T112" i="6"/>
  <c r="R112" i="6"/>
  <c r="P112" i="6"/>
  <c r="J105" i="6"/>
  <c r="J104" i="6"/>
  <c r="F104" i="6"/>
  <c r="F102" i="6"/>
  <c r="E100" i="6"/>
  <c r="J59" i="6"/>
  <c r="J58" i="6"/>
  <c r="F58" i="6"/>
  <c r="F56" i="6"/>
  <c r="E54" i="6"/>
  <c r="J20" i="6"/>
  <c r="E20" i="6"/>
  <c r="F105" i="6"/>
  <c r="J19" i="6"/>
  <c r="J14" i="6"/>
  <c r="J56" i="6"/>
  <c r="E7" i="6"/>
  <c r="E50" i="6"/>
  <c r="J39" i="5"/>
  <c r="J38" i="5"/>
  <c r="AY60" i="1"/>
  <c r="J37" i="5"/>
  <c r="AX60" i="1"/>
  <c r="BI308" i="5"/>
  <c r="BH308" i="5"/>
  <c r="BG308" i="5"/>
  <c r="BF308" i="5"/>
  <c r="T308" i="5"/>
  <c r="R308" i="5"/>
  <c r="P308" i="5"/>
  <c r="BI307" i="5"/>
  <c r="BH307" i="5"/>
  <c r="BG307" i="5"/>
  <c r="BF307" i="5"/>
  <c r="T307" i="5"/>
  <c r="R307" i="5"/>
  <c r="P307" i="5"/>
  <c r="BI306" i="5"/>
  <c r="BH306" i="5"/>
  <c r="BG306" i="5"/>
  <c r="BF306" i="5"/>
  <c r="T306" i="5"/>
  <c r="R306" i="5"/>
  <c r="P306" i="5"/>
  <c r="BI305" i="5"/>
  <c r="BH305" i="5"/>
  <c r="BG305" i="5"/>
  <c r="BF305" i="5"/>
  <c r="T305" i="5"/>
  <c r="R305" i="5"/>
  <c r="P305" i="5"/>
  <c r="BI304" i="5"/>
  <c r="BH304" i="5"/>
  <c r="BG304" i="5"/>
  <c r="BF304" i="5"/>
  <c r="T304" i="5"/>
  <c r="R304" i="5"/>
  <c r="P304" i="5"/>
  <c r="BI300" i="5"/>
  <c r="BH300" i="5"/>
  <c r="BG300" i="5"/>
  <c r="BF300" i="5"/>
  <c r="T300" i="5"/>
  <c r="R300" i="5"/>
  <c r="P300" i="5"/>
  <c r="BI297" i="5"/>
  <c r="BH297" i="5"/>
  <c r="BG297" i="5"/>
  <c r="BF297" i="5"/>
  <c r="T297" i="5"/>
  <c r="R297" i="5"/>
  <c r="P297" i="5"/>
  <c r="BI295" i="5"/>
  <c r="BH295" i="5"/>
  <c r="BG295" i="5"/>
  <c r="BF295" i="5"/>
  <c r="T295" i="5"/>
  <c r="R295" i="5"/>
  <c r="P295" i="5"/>
  <c r="BI293" i="5"/>
  <c r="BH293" i="5"/>
  <c r="BG293" i="5"/>
  <c r="BF293" i="5"/>
  <c r="T293" i="5"/>
  <c r="R293" i="5"/>
  <c r="P293" i="5"/>
  <c r="BI290" i="5"/>
  <c r="BH290" i="5"/>
  <c r="BG290" i="5"/>
  <c r="BF290" i="5"/>
  <c r="T290" i="5"/>
  <c r="R290" i="5"/>
  <c r="P290" i="5"/>
  <c r="BI287" i="5"/>
  <c r="BH287" i="5"/>
  <c r="BG287" i="5"/>
  <c r="BF287" i="5"/>
  <c r="T287" i="5"/>
  <c r="R287" i="5"/>
  <c r="P287" i="5"/>
  <c r="BI286" i="5"/>
  <c r="BH286" i="5"/>
  <c r="BG286" i="5"/>
  <c r="BF286" i="5"/>
  <c r="T286" i="5"/>
  <c r="R286" i="5"/>
  <c r="P286" i="5"/>
  <c r="BI285" i="5"/>
  <c r="BH285" i="5"/>
  <c r="BG285" i="5"/>
  <c r="BF285" i="5"/>
  <c r="T285" i="5"/>
  <c r="R285" i="5"/>
  <c r="P285" i="5"/>
  <c r="BI284" i="5"/>
  <c r="BH284" i="5"/>
  <c r="BG284" i="5"/>
  <c r="BF284" i="5"/>
  <c r="T284" i="5"/>
  <c r="R284" i="5"/>
  <c r="P284" i="5"/>
  <c r="BI283" i="5"/>
  <c r="BH283" i="5"/>
  <c r="BG283" i="5"/>
  <c r="BF283" i="5"/>
  <c r="T283" i="5"/>
  <c r="R283" i="5"/>
  <c r="P283" i="5"/>
  <c r="BI282" i="5"/>
  <c r="BH282" i="5"/>
  <c r="BG282" i="5"/>
  <c r="BF282" i="5"/>
  <c r="T282" i="5"/>
  <c r="R282" i="5"/>
  <c r="P282" i="5"/>
  <c r="BI281" i="5"/>
  <c r="BH281" i="5"/>
  <c r="BG281" i="5"/>
  <c r="BF281" i="5"/>
  <c r="T281" i="5"/>
  <c r="R281" i="5"/>
  <c r="P281" i="5"/>
  <c r="BI280" i="5"/>
  <c r="BH280" i="5"/>
  <c r="BG280" i="5"/>
  <c r="BF280" i="5"/>
  <c r="T280" i="5"/>
  <c r="R280" i="5"/>
  <c r="P280" i="5"/>
  <c r="BI279" i="5"/>
  <c r="BH279" i="5"/>
  <c r="BG279" i="5"/>
  <c r="BF279" i="5"/>
  <c r="T279" i="5"/>
  <c r="R279" i="5"/>
  <c r="P279" i="5"/>
  <c r="BI278" i="5"/>
  <c r="BH278" i="5"/>
  <c r="BG278" i="5"/>
  <c r="BF278" i="5"/>
  <c r="T278" i="5"/>
  <c r="R278" i="5"/>
  <c r="P278" i="5"/>
  <c r="BI276" i="5"/>
  <c r="BH276" i="5"/>
  <c r="BG276" i="5"/>
  <c r="BF276" i="5"/>
  <c r="T276" i="5"/>
  <c r="R276" i="5"/>
  <c r="P276" i="5"/>
  <c r="BI275" i="5"/>
  <c r="BH275" i="5"/>
  <c r="BG275" i="5"/>
  <c r="BF275" i="5"/>
  <c r="T275" i="5"/>
  <c r="R275" i="5"/>
  <c r="P275" i="5"/>
  <c r="BI274" i="5"/>
  <c r="BH274" i="5"/>
  <c r="BG274" i="5"/>
  <c r="BF274" i="5"/>
  <c r="T274" i="5"/>
  <c r="R274" i="5"/>
  <c r="P274" i="5"/>
  <c r="BI273" i="5"/>
  <c r="BH273" i="5"/>
  <c r="BG273" i="5"/>
  <c r="BF273" i="5"/>
  <c r="T273" i="5"/>
  <c r="R273" i="5"/>
  <c r="P273" i="5"/>
  <c r="BI272" i="5"/>
  <c r="BH272" i="5"/>
  <c r="BG272" i="5"/>
  <c r="BF272" i="5"/>
  <c r="T272" i="5"/>
  <c r="R272" i="5"/>
  <c r="P272" i="5"/>
  <c r="BI271" i="5"/>
  <c r="BH271" i="5"/>
  <c r="BG271" i="5"/>
  <c r="BF271" i="5"/>
  <c r="T271" i="5"/>
  <c r="R271" i="5"/>
  <c r="P271" i="5"/>
  <c r="BI270" i="5"/>
  <c r="BH270" i="5"/>
  <c r="BG270" i="5"/>
  <c r="BF270" i="5"/>
  <c r="T270" i="5"/>
  <c r="R270" i="5"/>
  <c r="P270" i="5"/>
  <c r="BI269" i="5"/>
  <c r="BH269" i="5"/>
  <c r="BG269" i="5"/>
  <c r="BF269" i="5"/>
  <c r="T269" i="5"/>
  <c r="R269" i="5"/>
  <c r="P269" i="5"/>
  <c r="BI268" i="5"/>
  <c r="BH268" i="5"/>
  <c r="BG268" i="5"/>
  <c r="BF268" i="5"/>
  <c r="T268" i="5"/>
  <c r="R268" i="5"/>
  <c r="P268" i="5"/>
  <c r="BI267" i="5"/>
  <c r="BH267" i="5"/>
  <c r="BG267" i="5"/>
  <c r="BF267" i="5"/>
  <c r="T267" i="5"/>
  <c r="R267" i="5"/>
  <c r="P267" i="5"/>
  <c r="BI266" i="5"/>
  <c r="BH266" i="5"/>
  <c r="BG266" i="5"/>
  <c r="BF266" i="5"/>
  <c r="T266" i="5"/>
  <c r="R266" i="5"/>
  <c r="P266" i="5"/>
  <c r="BI264" i="5"/>
  <c r="BH264" i="5"/>
  <c r="BG264" i="5"/>
  <c r="BF264" i="5"/>
  <c r="T264" i="5"/>
  <c r="R264" i="5"/>
  <c r="P264" i="5"/>
  <c r="BI259" i="5"/>
  <c r="BH259" i="5"/>
  <c r="BG259" i="5"/>
  <c r="BF259" i="5"/>
  <c r="T259" i="5"/>
  <c r="R259" i="5"/>
  <c r="P259" i="5"/>
  <c r="BI257" i="5"/>
  <c r="BH257" i="5"/>
  <c r="BG257" i="5"/>
  <c r="BF257" i="5"/>
  <c r="T257" i="5"/>
  <c r="R257" i="5"/>
  <c r="P257" i="5"/>
  <c r="BI254" i="5"/>
  <c r="BH254" i="5"/>
  <c r="BG254" i="5"/>
  <c r="BF254" i="5"/>
  <c r="T254" i="5"/>
  <c r="R254" i="5"/>
  <c r="P254" i="5"/>
  <c r="BI252" i="5"/>
  <c r="BH252" i="5"/>
  <c r="BG252" i="5"/>
  <c r="BF252" i="5"/>
  <c r="T252" i="5"/>
  <c r="R252" i="5"/>
  <c r="P252" i="5"/>
  <c r="BI251" i="5"/>
  <c r="BH251" i="5"/>
  <c r="BG251" i="5"/>
  <c r="BF251" i="5"/>
  <c r="T251" i="5"/>
  <c r="R251" i="5"/>
  <c r="P251" i="5"/>
  <c r="BI250" i="5"/>
  <c r="BH250" i="5"/>
  <c r="BG250" i="5"/>
  <c r="BF250" i="5"/>
  <c r="T250" i="5"/>
  <c r="R250" i="5"/>
  <c r="P250" i="5"/>
  <c r="BI249" i="5"/>
  <c r="BH249" i="5"/>
  <c r="BG249" i="5"/>
  <c r="BF249" i="5"/>
  <c r="T249" i="5"/>
  <c r="R249" i="5"/>
  <c r="P249" i="5"/>
  <c r="BI248" i="5"/>
  <c r="BH248" i="5"/>
  <c r="BG248" i="5"/>
  <c r="BF248" i="5"/>
  <c r="T248" i="5"/>
  <c r="R248" i="5"/>
  <c r="P248" i="5"/>
  <c r="BI246" i="5"/>
  <c r="BH246" i="5"/>
  <c r="BG246" i="5"/>
  <c r="BF246" i="5"/>
  <c r="T246" i="5"/>
  <c r="R246" i="5"/>
  <c r="P246" i="5"/>
  <c r="BI245" i="5"/>
  <c r="BH245" i="5"/>
  <c r="BG245" i="5"/>
  <c r="BF245" i="5"/>
  <c r="T245" i="5"/>
  <c r="R245" i="5"/>
  <c r="P245" i="5"/>
  <c r="BI243" i="5"/>
  <c r="BH243" i="5"/>
  <c r="BG243" i="5"/>
  <c r="BF243" i="5"/>
  <c r="T243" i="5"/>
  <c r="R243" i="5"/>
  <c r="P243" i="5"/>
  <c r="BI241" i="5"/>
  <c r="BH241" i="5"/>
  <c r="BG241" i="5"/>
  <c r="BF241" i="5"/>
  <c r="T241" i="5"/>
  <c r="R241" i="5"/>
  <c r="P241" i="5"/>
  <c r="BI240" i="5"/>
  <c r="BH240" i="5"/>
  <c r="BG240" i="5"/>
  <c r="BF240" i="5"/>
  <c r="T240" i="5"/>
  <c r="R240" i="5"/>
  <c r="P240" i="5"/>
  <c r="BI239" i="5"/>
  <c r="BH239" i="5"/>
  <c r="BG239" i="5"/>
  <c r="BF239" i="5"/>
  <c r="T239" i="5"/>
  <c r="R239" i="5"/>
  <c r="P239" i="5"/>
  <c r="BI238" i="5"/>
  <c r="BH238" i="5"/>
  <c r="BG238" i="5"/>
  <c r="BF238" i="5"/>
  <c r="T238" i="5"/>
  <c r="R238" i="5"/>
  <c r="P238" i="5"/>
  <c r="BI237" i="5"/>
  <c r="BH237" i="5"/>
  <c r="BG237" i="5"/>
  <c r="BF237" i="5"/>
  <c r="T237" i="5"/>
  <c r="R237" i="5"/>
  <c r="P237" i="5"/>
  <c r="BI236" i="5"/>
  <c r="BH236" i="5"/>
  <c r="BG236" i="5"/>
  <c r="BF236" i="5"/>
  <c r="T236" i="5"/>
  <c r="R236" i="5"/>
  <c r="P236" i="5"/>
  <c r="BI234" i="5"/>
  <c r="BH234" i="5"/>
  <c r="BG234" i="5"/>
  <c r="BF234" i="5"/>
  <c r="T234" i="5"/>
  <c r="R234" i="5"/>
  <c r="P234" i="5"/>
  <c r="BI232" i="5"/>
  <c r="BH232" i="5"/>
  <c r="BG232" i="5"/>
  <c r="BF232" i="5"/>
  <c r="T232" i="5"/>
  <c r="R232" i="5"/>
  <c r="P232" i="5"/>
  <c r="BI230" i="5"/>
  <c r="BH230" i="5"/>
  <c r="BG230" i="5"/>
  <c r="BF230" i="5"/>
  <c r="T230" i="5"/>
  <c r="R230" i="5"/>
  <c r="P230" i="5"/>
  <c r="BI228" i="5"/>
  <c r="BH228" i="5"/>
  <c r="BG228" i="5"/>
  <c r="BF228" i="5"/>
  <c r="T228" i="5"/>
  <c r="R228" i="5"/>
  <c r="P228" i="5"/>
  <c r="BI226" i="5"/>
  <c r="BH226" i="5"/>
  <c r="BG226" i="5"/>
  <c r="BF226" i="5"/>
  <c r="T226" i="5"/>
  <c r="R226" i="5"/>
  <c r="P226" i="5"/>
  <c r="BI225" i="5"/>
  <c r="BH225" i="5"/>
  <c r="BG225" i="5"/>
  <c r="BF225" i="5"/>
  <c r="T225" i="5"/>
  <c r="R225" i="5"/>
  <c r="P225" i="5"/>
  <c r="BI224" i="5"/>
  <c r="BH224" i="5"/>
  <c r="BG224" i="5"/>
  <c r="BF224" i="5"/>
  <c r="T224" i="5"/>
  <c r="R224" i="5"/>
  <c r="P224" i="5"/>
  <c r="BI223" i="5"/>
  <c r="BH223" i="5"/>
  <c r="BG223" i="5"/>
  <c r="BF223" i="5"/>
  <c r="T223" i="5"/>
  <c r="R223" i="5"/>
  <c r="P223" i="5"/>
  <c r="BI221" i="5"/>
  <c r="BH221" i="5"/>
  <c r="BG221" i="5"/>
  <c r="BF221" i="5"/>
  <c r="T221" i="5"/>
  <c r="R221" i="5"/>
  <c r="P221" i="5"/>
  <c r="BI220" i="5"/>
  <c r="BH220" i="5"/>
  <c r="BG220" i="5"/>
  <c r="BF220" i="5"/>
  <c r="T220" i="5"/>
  <c r="R220" i="5"/>
  <c r="P220" i="5"/>
  <c r="BI218" i="5"/>
  <c r="BH218" i="5"/>
  <c r="BG218" i="5"/>
  <c r="BF218" i="5"/>
  <c r="T218" i="5"/>
  <c r="R218" i="5"/>
  <c r="P218" i="5"/>
  <c r="BI217" i="5"/>
  <c r="BH217" i="5"/>
  <c r="BG217" i="5"/>
  <c r="BF217" i="5"/>
  <c r="T217" i="5"/>
  <c r="R217" i="5"/>
  <c r="P217" i="5"/>
  <c r="BI215" i="5"/>
  <c r="BH215" i="5"/>
  <c r="BG215" i="5"/>
  <c r="BF215" i="5"/>
  <c r="T215" i="5"/>
  <c r="R215" i="5"/>
  <c r="P215" i="5"/>
  <c r="BI214" i="5"/>
  <c r="BH214" i="5"/>
  <c r="BG214" i="5"/>
  <c r="BF214" i="5"/>
  <c r="T214" i="5"/>
  <c r="R214" i="5"/>
  <c r="P214" i="5"/>
  <c r="BI212" i="5"/>
  <c r="BH212" i="5"/>
  <c r="BG212" i="5"/>
  <c r="BF212" i="5"/>
  <c r="T212" i="5"/>
  <c r="R212" i="5"/>
  <c r="P212" i="5"/>
  <c r="BI211" i="5"/>
  <c r="BH211" i="5"/>
  <c r="BG211" i="5"/>
  <c r="BF211" i="5"/>
  <c r="T211" i="5"/>
  <c r="R211" i="5"/>
  <c r="P211" i="5"/>
  <c r="BI209" i="5"/>
  <c r="BH209" i="5"/>
  <c r="BG209" i="5"/>
  <c r="BF209" i="5"/>
  <c r="T209" i="5"/>
  <c r="R209" i="5"/>
  <c r="P209" i="5"/>
  <c r="BI208" i="5"/>
  <c r="BH208" i="5"/>
  <c r="BG208" i="5"/>
  <c r="BF208" i="5"/>
  <c r="T208" i="5"/>
  <c r="R208" i="5"/>
  <c r="P208" i="5"/>
  <c r="BI206" i="5"/>
  <c r="BH206" i="5"/>
  <c r="BG206" i="5"/>
  <c r="BF206" i="5"/>
  <c r="T206" i="5"/>
  <c r="R206" i="5"/>
  <c r="P206" i="5"/>
  <c r="BI205" i="5"/>
  <c r="BH205" i="5"/>
  <c r="BG205" i="5"/>
  <c r="BF205" i="5"/>
  <c r="T205" i="5"/>
  <c r="R205" i="5"/>
  <c r="P205" i="5"/>
  <c r="BI203" i="5"/>
  <c r="BH203" i="5"/>
  <c r="BG203" i="5"/>
  <c r="BF203" i="5"/>
  <c r="T203" i="5"/>
  <c r="R203" i="5"/>
  <c r="P203" i="5"/>
  <c r="BI202" i="5"/>
  <c r="BH202" i="5"/>
  <c r="BG202" i="5"/>
  <c r="BF202" i="5"/>
  <c r="T202" i="5"/>
  <c r="R202" i="5"/>
  <c r="P202" i="5"/>
  <c r="BI200" i="5"/>
  <c r="BH200" i="5"/>
  <c r="BG200" i="5"/>
  <c r="BF200" i="5"/>
  <c r="T200" i="5"/>
  <c r="R200" i="5"/>
  <c r="P200" i="5"/>
  <c r="BI196" i="5"/>
  <c r="BH196" i="5"/>
  <c r="BG196" i="5"/>
  <c r="BF196" i="5"/>
  <c r="T196" i="5"/>
  <c r="R196" i="5"/>
  <c r="P196" i="5"/>
  <c r="BI194" i="5"/>
  <c r="BH194" i="5"/>
  <c r="BG194" i="5"/>
  <c r="BF194" i="5"/>
  <c r="T194" i="5"/>
  <c r="R194" i="5"/>
  <c r="P194" i="5"/>
  <c r="BI193" i="5"/>
  <c r="BH193" i="5"/>
  <c r="BG193" i="5"/>
  <c r="BF193" i="5"/>
  <c r="T193" i="5"/>
  <c r="R193" i="5"/>
  <c r="P193" i="5"/>
  <c r="BI192" i="5"/>
  <c r="BH192" i="5"/>
  <c r="BG192" i="5"/>
  <c r="BF192" i="5"/>
  <c r="T192" i="5"/>
  <c r="R192" i="5"/>
  <c r="P192" i="5"/>
  <c r="BI191" i="5"/>
  <c r="BH191" i="5"/>
  <c r="BG191" i="5"/>
  <c r="BF191" i="5"/>
  <c r="T191" i="5"/>
  <c r="R191" i="5"/>
  <c r="P191" i="5"/>
  <c r="BI190" i="5"/>
  <c r="BH190" i="5"/>
  <c r="BG190" i="5"/>
  <c r="BF190" i="5"/>
  <c r="T190" i="5"/>
  <c r="R190" i="5"/>
  <c r="P190" i="5"/>
  <c r="BI188" i="5"/>
  <c r="BH188" i="5"/>
  <c r="BG188" i="5"/>
  <c r="BF188" i="5"/>
  <c r="T188" i="5"/>
  <c r="R188" i="5"/>
  <c r="P188" i="5"/>
  <c r="BI186" i="5"/>
  <c r="BH186" i="5"/>
  <c r="BG186" i="5"/>
  <c r="BF186" i="5"/>
  <c r="T186" i="5"/>
  <c r="R186" i="5"/>
  <c r="P186" i="5"/>
  <c r="BI184" i="5"/>
  <c r="BH184" i="5"/>
  <c r="BG184" i="5"/>
  <c r="BF184" i="5"/>
  <c r="T184" i="5"/>
  <c r="R184" i="5"/>
  <c r="P184" i="5"/>
  <c r="BI183" i="5"/>
  <c r="BH183" i="5"/>
  <c r="BG183" i="5"/>
  <c r="BF183" i="5"/>
  <c r="T183" i="5"/>
  <c r="R183" i="5"/>
  <c r="P183" i="5"/>
  <c r="BI182" i="5"/>
  <c r="BH182" i="5"/>
  <c r="BG182" i="5"/>
  <c r="BF182" i="5"/>
  <c r="T182" i="5"/>
  <c r="R182" i="5"/>
  <c r="P182" i="5"/>
  <c r="BI181" i="5"/>
  <c r="BH181" i="5"/>
  <c r="BG181" i="5"/>
  <c r="BF181" i="5"/>
  <c r="T181" i="5"/>
  <c r="R181" i="5"/>
  <c r="P181" i="5"/>
  <c r="BI180" i="5"/>
  <c r="BH180" i="5"/>
  <c r="BG180" i="5"/>
  <c r="BF180" i="5"/>
  <c r="T180" i="5"/>
  <c r="R180" i="5"/>
  <c r="P180" i="5"/>
  <c r="BI179" i="5"/>
  <c r="BH179" i="5"/>
  <c r="BG179" i="5"/>
  <c r="BF179" i="5"/>
  <c r="T179" i="5"/>
  <c r="R179" i="5"/>
  <c r="P179" i="5"/>
  <c r="BI178" i="5"/>
  <c r="BH178" i="5"/>
  <c r="BG178" i="5"/>
  <c r="BF178" i="5"/>
  <c r="T178" i="5"/>
  <c r="R178" i="5"/>
  <c r="P178" i="5"/>
  <c r="BI177" i="5"/>
  <c r="BH177" i="5"/>
  <c r="BG177" i="5"/>
  <c r="BF177" i="5"/>
  <c r="T177" i="5"/>
  <c r="R177" i="5"/>
  <c r="P177" i="5"/>
  <c r="BI174" i="5"/>
  <c r="BH174" i="5"/>
  <c r="BG174" i="5"/>
  <c r="BF174" i="5"/>
  <c r="T174" i="5"/>
  <c r="R174" i="5"/>
  <c r="P174" i="5"/>
  <c r="BI173" i="5"/>
  <c r="BH173" i="5"/>
  <c r="BG173" i="5"/>
  <c r="BF173" i="5"/>
  <c r="T173" i="5"/>
  <c r="R173" i="5"/>
  <c r="P173" i="5"/>
  <c r="BI172" i="5"/>
  <c r="BH172" i="5"/>
  <c r="BG172" i="5"/>
  <c r="BF172" i="5"/>
  <c r="T172" i="5"/>
  <c r="R172" i="5"/>
  <c r="P172" i="5"/>
  <c r="BI171" i="5"/>
  <c r="BH171" i="5"/>
  <c r="BG171" i="5"/>
  <c r="BF171" i="5"/>
  <c r="T171" i="5"/>
  <c r="R171" i="5"/>
  <c r="P171" i="5"/>
  <c r="BI170" i="5"/>
  <c r="BH170" i="5"/>
  <c r="BG170" i="5"/>
  <c r="BF170" i="5"/>
  <c r="T170" i="5"/>
  <c r="R170" i="5"/>
  <c r="P170" i="5"/>
  <c r="BI169" i="5"/>
  <c r="BH169" i="5"/>
  <c r="BG169" i="5"/>
  <c r="BF169" i="5"/>
  <c r="T169" i="5"/>
  <c r="R169" i="5"/>
  <c r="P169" i="5"/>
  <c r="BI168" i="5"/>
  <c r="BH168" i="5"/>
  <c r="BG168" i="5"/>
  <c r="BF168" i="5"/>
  <c r="T168" i="5"/>
  <c r="R168" i="5"/>
  <c r="P168" i="5"/>
  <c r="BI167" i="5"/>
  <c r="BH167" i="5"/>
  <c r="BG167" i="5"/>
  <c r="BF167" i="5"/>
  <c r="T167" i="5"/>
  <c r="R167" i="5"/>
  <c r="P167" i="5"/>
  <c r="BI166" i="5"/>
  <c r="BH166" i="5"/>
  <c r="BG166" i="5"/>
  <c r="BF166" i="5"/>
  <c r="T166" i="5"/>
  <c r="R166" i="5"/>
  <c r="P166" i="5"/>
  <c r="BI165" i="5"/>
  <c r="BH165" i="5"/>
  <c r="BG165" i="5"/>
  <c r="BF165" i="5"/>
  <c r="T165" i="5"/>
  <c r="R165" i="5"/>
  <c r="P165" i="5"/>
  <c r="BI164" i="5"/>
  <c r="BH164" i="5"/>
  <c r="BG164" i="5"/>
  <c r="BF164" i="5"/>
  <c r="T164" i="5"/>
  <c r="R164" i="5"/>
  <c r="P164" i="5"/>
  <c r="BI163" i="5"/>
  <c r="BH163" i="5"/>
  <c r="BG163" i="5"/>
  <c r="BF163" i="5"/>
  <c r="T163" i="5"/>
  <c r="R163" i="5"/>
  <c r="P163" i="5"/>
  <c r="BI162" i="5"/>
  <c r="BH162" i="5"/>
  <c r="BG162" i="5"/>
  <c r="BF162" i="5"/>
  <c r="T162" i="5"/>
  <c r="R162" i="5"/>
  <c r="P162" i="5"/>
  <c r="BI161" i="5"/>
  <c r="BH161" i="5"/>
  <c r="BG161" i="5"/>
  <c r="BF161" i="5"/>
  <c r="T161" i="5"/>
  <c r="R161" i="5"/>
  <c r="P161" i="5"/>
  <c r="BI160" i="5"/>
  <c r="BH160" i="5"/>
  <c r="BG160" i="5"/>
  <c r="BF160" i="5"/>
  <c r="T160" i="5"/>
  <c r="R160" i="5"/>
  <c r="P160" i="5"/>
  <c r="BI159" i="5"/>
  <c r="BH159" i="5"/>
  <c r="BG159" i="5"/>
  <c r="BF159" i="5"/>
  <c r="T159" i="5"/>
  <c r="R159" i="5"/>
  <c r="P159" i="5"/>
  <c r="BI158" i="5"/>
  <c r="BH158" i="5"/>
  <c r="BG158" i="5"/>
  <c r="BF158" i="5"/>
  <c r="T158" i="5"/>
  <c r="R158" i="5"/>
  <c r="P158" i="5"/>
  <c r="BI157" i="5"/>
  <c r="BH157" i="5"/>
  <c r="BG157" i="5"/>
  <c r="BF157" i="5"/>
  <c r="T157" i="5"/>
  <c r="R157" i="5"/>
  <c r="P157" i="5"/>
  <c r="BI156" i="5"/>
  <c r="BH156" i="5"/>
  <c r="BG156" i="5"/>
  <c r="BF156" i="5"/>
  <c r="T156" i="5"/>
  <c r="R156" i="5"/>
  <c r="P156" i="5"/>
  <c r="BI155" i="5"/>
  <c r="BH155" i="5"/>
  <c r="BG155" i="5"/>
  <c r="BF155" i="5"/>
  <c r="T155" i="5"/>
  <c r="R155" i="5"/>
  <c r="P155" i="5"/>
  <c r="BI153" i="5"/>
  <c r="BH153" i="5"/>
  <c r="BG153" i="5"/>
  <c r="BF153" i="5"/>
  <c r="T153" i="5"/>
  <c r="R153" i="5"/>
  <c r="P153" i="5"/>
  <c r="BI152" i="5"/>
  <c r="BH152" i="5"/>
  <c r="BG152" i="5"/>
  <c r="BF152" i="5"/>
  <c r="T152" i="5"/>
  <c r="R152" i="5"/>
  <c r="P152" i="5"/>
  <c r="BI150" i="5"/>
  <c r="BH150" i="5"/>
  <c r="BG150" i="5"/>
  <c r="BF150" i="5"/>
  <c r="T150" i="5"/>
  <c r="R150" i="5"/>
  <c r="P150" i="5"/>
  <c r="BI149" i="5"/>
  <c r="BH149" i="5"/>
  <c r="BG149" i="5"/>
  <c r="BF149" i="5"/>
  <c r="T149" i="5"/>
  <c r="R149" i="5"/>
  <c r="P149" i="5"/>
  <c r="BI147" i="5"/>
  <c r="BH147" i="5"/>
  <c r="BG147" i="5"/>
  <c r="BF147" i="5"/>
  <c r="T147" i="5"/>
  <c r="R147" i="5"/>
  <c r="P147" i="5"/>
  <c r="BI146" i="5"/>
  <c r="BH146" i="5"/>
  <c r="BG146" i="5"/>
  <c r="BF146" i="5"/>
  <c r="T146" i="5"/>
  <c r="R146" i="5"/>
  <c r="P146" i="5"/>
  <c r="BI145" i="5"/>
  <c r="BH145" i="5"/>
  <c r="BG145" i="5"/>
  <c r="BF145" i="5"/>
  <c r="T145" i="5"/>
  <c r="R145" i="5"/>
  <c r="P145" i="5"/>
  <c r="BI144" i="5"/>
  <c r="BH144" i="5"/>
  <c r="BG144" i="5"/>
  <c r="BF144" i="5"/>
  <c r="T144" i="5"/>
  <c r="R144" i="5"/>
  <c r="P144" i="5"/>
  <c r="BI143" i="5"/>
  <c r="BH143" i="5"/>
  <c r="BG143" i="5"/>
  <c r="BF143" i="5"/>
  <c r="T143" i="5"/>
  <c r="R143" i="5"/>
  <c r="P143" i="5"/>
  <c r="BI142" i="5"/>
  <c r="BH142" i="5"/>
  <c r="BG142" i="5"/>
  <c r="BF142" i="5"/>
  <c r="T142" i="5"/>
  <c r="R142" i="5"/>
  <c r="P142" i="5"/>
  <c r="BI141" i="5"/>
  <c r="BH141" i="5"/>
  <c r="BG141" i="5"/>
  <c r="BF141" i="5"/>
  <c r="T141" i="5"/>
  <c r="R141" i="5"/>
  <c r="P141" i="5"/>
  <c r="BI140" i="5"/>
  <c r="BH140" i="5"/>
  <c r="BG140" i="5"/>
  <c r="BF140" i="5"/>
  <c r="T140" i="5"/>
  <c r="R140" i="5"/>
  <c r="P140" i="5"/>
  <c r="BI139" i="5"/>
  <c r="BH139" i="5"/>
  <c r="BG139" i="5"/>
  <c r="BF139" i="5"/>
  <c r="T139" i="5"/>
  <c r="R139" i="5"/>
  <c r="P139" i="5"/>
  <c r="BI138" i="5"/>
  <c r="BH138" i="5"/>
  <c r="BG138" i="5"/>
  <c r="BF138" i="5"/>
  <c r="T138" i="5"/>
  <c r="R138" i="5"/>
  <c r="P138" i="5"/>
  <c r="BI137" i="5"/>
  <c r="BH137" i="5"/>
  <c r="BG137" i="5"/>
  <c r="BF137" i="5"/>
  <c r="T137" i="5"/>
  <c r="R137" i="5"/>
  <c r="P137" i="5"/>
  <c r="BI136" i="5"/>
  <c r="BH136" i="5"/>
  <c r="BG136" i="5"/>
  <c r="BF136" i="5"/>
  <c r="T136" i="5"/>
  <c r="R136" i="5"/>
  <c r="P136" i="5"/>
  <c r="BI135" i="5"/>
  <c r="BH135" i="5"/>
  <c r="BG135" i="5"/>
  <c r="BF135" i="5"/>
  <c r="T135" i="5"/>
  <c r="R135" i="5"/>
  <c r="P135" i="5"/>
  <c r="BI133" i="5"/>
  <c r="BH133" i="5"/>
  <c r="BG133" i="5"/>
  <c r="BF133" i="5"/>
  <c r="T133" i="5"/>
  <c r="R133" i="5"/>
  <c r="P133" i="5"/>
  <c r="BI132" i="5"/>
  <c r="BH132" i="5"/>
  <c r="BG132" i="5"/>
  <c r="BF132" i="5"/>
  <c r="T132" i="5"/>
  <c r="R132" i="5"/>
  <c r="P132" i="5"/>
  <c r="BI130" i="5"/>
  <c r="BH130" i="5"/>
  <c r="BG130" i="5"/>
  <c r="BF130" i="5"/>
  <c r="T130" i="5"/>
  <c r="R130" i="5"/>
  <c r="P130" i="5"/>
  <c r="BI129" i="5"/>
  <c r="BH129" i="5"/>
  <c r="BG129" i="5"/>
  <c r="BF129" i="5"/>
  <c r="T129" i="5"/>
  <c r="R129" i="5"/>
  <c r="P129" i="5"/>
  <c r="BI127" i="5"/>
  <c r="BH127" i="5"/>
  <c r="BG127" i="5"/>
  <c r="BF127" i="5"/>
  <c r="T127" i="5"/>
  <c r="R127" i="5"/>
  <c r="P127" i="5"/>
  <c r="BI124" i="5"/>
  <c r="BH124" i="5"/>
  <c r="BG124" i="5"/>
  <c r="BF124" i="5"/>
  <c r="T124" i="5"/>
  <c r="R124" i="5"/>
  <c r="P124" i="5"/>
  <c r="BI123" i="5"/>
  <c r="BH123" i="5"/>
  <c r="BG123" i="5"/>
  <c r="BF123" i="5"/>
  <c r="T123" i="5"/>
  <c r="R123" i="5"/>
  <c r="P123" i="5"/>
  <c r="BI122" i="5"/>
  <c r="BH122" i="5"/>
  <c r="BG122" i="5"/>
  <c r="BF122" i="5"/>
  <c r="T122" i="5"/>
  <c r="R122" i="5"/>
  <c r="P122" i="5"/>
  <c r="BI121" i="5"/>
  <c r="BH121" i="5"/>
  <c r="BG121" i="5"/>
  <c r="BF121" i="5"/>
  <c r="T121" i="5"/>
  <c r="R121" i="5"/>
  <c r="P121" i="5"/>
  <c r="BI120" i="5"/>
  <c r="BH120" i="5"/>
  <c r="BG120" i="5"/>
  <c r="BF120" i="5"/>
  <c r="T120" i="5"/>
  <c r="R120" i="5"/>
  <c r="P120" i="5"/>
  <c r="BI117" i="5"/>
  <c r="BH117" i="5"/>
  <c r="BG117" i="5"/>
  <c r="BF117" i="5"/>
  <c r="T117" i="5"/>
  <c r="R117" i="5"/>
  <c r="P117" i="5"/>
  <c r="BI115" i="5"/>
  <c r="BH115" i="5"/>
  <c r="BG115" i="5"/>
  <c r="BF115" i="5"/>
  <c r="T115" i="5"/>
  <c r="R115" i="5"/>
  <c r="P115" i="5"/>
  <c r="BI114" i="5"/>
  <c r="BH114" i="5"/>
  <c r="BG114" i="5"/>
  <c r="BF114" i="5"/>
  <c r="T114" i="5"/>
  <c r="R114" i="5"/>
  <c r="P114" i="5"/>
  <c r="BI113" i="5"/>
  <c r="BH113" i="5"/>
  <c r="BG113" i="5"/>
  <c r="BF113" i="5"/>
  <c r="T113" i="5"/>
  <c r="R113" i="5"/>
  <c r="P113" i="5"/>
  <c r="BI111" i="5"/>
  <c r="BH111" i="5"/>
  <c r="BG111" i="5"/>
  <c r="BF111" i="5"/>
  <c r="T111" i="5"/>
  <c r="R111" i="5"/>
  <c r="P111" i="5"/>
  <c r="BI109" i="5"/>
  <c r="BH109" i="5"/>
  <c r="BG109" i="5"/>
  <c r="BF109" i="5"/>
  <c r="T109" i="5"/>
  <c r="R109" i="5"/>
  <c r="P109" i="5"/>
  <c r="BI107" i="5"/>
  <c r="BH107" i="5"/>
  <c r="BG107" i="5"/>
  <c r="BF107" i="5"/>
  <c r="T107" i="5"/>
  <c r="R107" i="5"/>
  <c r="P107" i="5"/>
  <c r="BI106" i="5"/>
  <c r="BH106" i="5"/>
  <c r="BG106" i="5"/>
  <c r="BF106" i="5"/>
  <c r="T106" i="5"/>
  <c r="R106" i="5"/>
  <c r="P106" i="5"/>
  <c r="BI105" i="5"/>
  <c r="BH105" i="5"/>
  <c r="BG105" i="5"/>
  <c r="BF105" i="5"/>
  <c r="T105" i="5"/>
  <c r="R105" i="5"/>
  <c r="P105" i="5"/>
  <c r="BI104" i="5"/>
  <c r="BH104" i="5"/>
  <c r="BG104" i="5"/>
  <c r="BF104" i="5"/>
  <c r="T104" i="5"/>
  <c r="R104" i="5"/>
  <c r="P104" i="5"/>
  <c r="BI103" i="5"/>
  <c r="BH103" i="5"/>
  <c r="BG103" i="5"/>
  <c r="BF103" i="5"/>
  <c r="T103" i="5"/>
  <c r="R103" i="5"/>
  <c r="P103" i="5"/>
  <c r="BI102" i="5"/>
  <c r="BH102" i="5"/>
  <c r="BG102" i="5"/>
  <c r="BF102" i="5"/>
  <c r="T102" i="5"/>
  <c r="R102" i="5"/>
  <c r="P102" i="5"/>
  <c r="BI101" i="5"/>
  <c r="BH101" i="5"/>
  <c r="BG101" i="5"/>
  <c r="BF101" i="5"/>
  <c r="T101" i="5"/>
  <c r="R101" i="5"/>
  <c r="P101" i="5"/>
  <c r="BI100" i="5"/>
  <c r="BH100" i="5"/>
  <c r="BG100" i="5"/>
  <c r="BF100" i="5"/>
  <c r="T100" i="5"/>
  <c r="R100" i="5"/>
  <c r="P100" i="5"/>
  <c r="BI99" i="5"/>
  <c r="BH99" i="5"/>
  <c r="BG99" i="5"/>
  <c r="BF99" i="5"/>
  <c r="T99" i="5"/>
  <c r="R99" i="5"/>
  <c r="P99" i="5"/>
  <c r="BI98" i="5"/>
  <c r="BH98" i="5"/>
  <c r="BG98" i="5"/>
  <c r="BF98" i="5"/>
  <c r="T98" i="5"/>
  <c r="R98" i="5"/>
  <c r="P98" i="5"/>
  <c r="BI97" i="5"/>
  <c r="BH97" i="5"/>
  <c r="BG97" i="5"/>
  <c r="BF97" i="5"/>
  <c r="T97" i="5"/>
  <c r="R97" i="5"/>
  <c r="P97" i="5"/>
  <c r="J92" i="5"/>
  <c r="J91" i="5"/>
  <c r="F91" i="5"/>
  <c r="F89" i="5"/>
  <c r="E87" i="5"/>
  <c r="J59" i="5"/>
  <c r="J58" i="5"/>
  <c r="F58" i="5"/>
  <c r="F56" i="5"/>
  <c r="E54" i="5"/>
  <c r="J20" i="5"/>
  <c r="E20" i="5"/>
  <c r="F92" i="5"/>
  <c r="J19" i="5"/>
  <c r="J14" i="5"/>
  <c r="J89" i="5"/>
  <c r="E7" i="5"/>
  <c r="E83" i="5"/>
  <c r="J39" i="4"/>
  <c r="J38" i="4"/>
  <c r="AY58" i="1"/>
  <c r="J37" i="4"/>
  <c r="AX58" i="1"/>
  <c r="BI158" i="4"/>
  <c r="BH158" i="4"/>
  <c r="BG158" i="4"/>
  <c r="BF158" i="4"/>
  <c r="T158" i="4"/>
  <c r="R158" i="4"/>
  <c r="P158" i="4"/>
  <c r="BI156" i="4"/>
  <c r="BH156" i="4"/>
  <c r="BG156" i="4"/>
  <c r="BF156" i="4"/>
  <c r="T156" i="4"/>
  <c r="R156" i="4"/>
  <c r="P156" i="4"/>
  <c r="BI154" i="4"/>
  <c r="BH154" i="4"/>
  <c r="BG154" i="4"/>
  <c r="BF154" i="4"/>
  <c r="T154" i="4"/>
  <c r="R154" i="4"/>
  <c r="P154" i="4"/>
  <c r="BI152" i="4"/>
  <c r="BH152" i="4"/>
  <c r="BG152" i="4"/>
  <c r="BF152" i="4"/>
  <c r="T152" i="4"/>
  <c r="R152" i="4"/>
  <c r="P152" i="4"/>
  <c r="BI150" i="4"/>
  <c r="BH150" i="4"/>
  <c r="BG150" i="4"/>
  <c r="BF150" i="4"/>
  <c r="T150" i="4"/>
  <c r="R150" i="4"/>
  <c r="P150" i="4"/>
  <c r="BI148" i="4"/>
  <c r="BH148" i="4"/>
  <c r="BG148" i="4"/>
  <c r="BF148" i="4"/>
  <c r="T148" i="4"/>
  <c r="R148" i="4"/>
  <c r="P148" i="4"/>
  <c r="BI146" i="4"/>
  <c r="BH146" i="4"/>
  <c r="BG146" i="4"/>
  <c r="BF146" i="4"/>
  <c r="T146" i="4"/>
  <c r="R146" i="4"/>
  <c r="P146" i="4"/>
  <c r="BI144" i="4"/>
  <c r="BH144" i="4"/>
  <c r="BG144" i="4"/>
  <c r="BF144" i="4"/>
  <c r="T144" i="4"/>
  <c r="R144" i="4"/>
  <c r="P144" i="4"/>
  <c r="BI142" i="4"/>
  <c r="BH142" i="4"/>
  <c r="BG142" i="4"/>
  <c r="BF142" i="4"/>
  <c r="T142" i="4"/>
  <c r="R142" i="4"/>
  <c r="P142" i="4"/>
  <c r="BI140" i="4"/>
  <c r="BH140" i="4"/>
  <c r="BG140" i="4"/>
  <c r="BF140" i="4"/>
  <c r="T140" i="4"/>
  <c r="R140" i="4"/>
  <c r="P140" i="4"/>
  <c r="BI138" i="4"/>
  <c r="BH138" i="4"/>
  <c r="BG138" i="4"/>
  <c r="BF138" i="4"/>
  <c r="T138" i="4"/>
  <c r="R138" i="4"/>
  <c r="P138" i="4"/>
  <c r="BI136" i="4"/>
  <c r="BH136" i="4"/>
  <c r="BG136" i="4"/>
  <c r="BF136" i="4"/>
  <c r="T136" i="4"/>
  <c r="R136" i="4"/>
  <c r="P136" i="4"/>
  <c r="BI134" i="4"/>
  <c r="BH134" i="4"/>
  <c r="BG134" i="4"/>
  <c r="BF134" i="4"/>
  <c r="T134" i="4"/>
  <c r="R134" i="4"/>
  <c r="P134" i="4"/>
  <c r="BI132" i="4"/>
  <c r="BH132" i="4"/>
  <c r="BG132" i="4"/>
  <c r="BF132" i="4"/>
  <c r="T132" i="4"/>
  <c r="R132" i="4"/>
  <c r="P132" i="4"/>
  <c r="BI130" i="4"/>
  <c r="BH130" i="4"/>
  <c r="BG130" i="4"/>
  <c r="BF130" i="4"/>
  <c r="T130" i="4"/>
  <c r="R130" i="4"/>
  <c r="P130" i="4"/>
  <c r="BI128" i="4"/>
  <c r="BH128" i="4"/>
  <c r="BG128" i="4"/>
  <c r="BF128" i="4"/>
  <c r="T128" i="4"/>
  <c r="R128" i="4"/>
  <c r="P128" i="4"/>
  <c r="BI126" i="4"/>
  <c r="BH126" i="4"/>
  <c r="BG126" i="4"/>
  <c r="BF126" i="4"/>
  <c r="T126" i="4"/>
  <c r="R126" i="4"/>
  <c r="P126" i="4"/>
  <c r="BI124" i="4"/>
  <c r="BH124" i="4"/>
  <c r="BG124" i="4"/>
  <c r="BF124" i="4"/>
  <c r="T124" i="4"/>
  <c r="R124" i="4"/>
  <c r="P124" i="4"/>
  <c r="BI122" i="4"/>
  <c r="BH122" i="4"/>
  <c r="BG122" i="4"/>
  <c r="BF122" i="4"/>
  <c r="T122" i="4"/>
  <c r="R122" i="4"/>
  <c r="P122" i="4"/>
  <c r="BI120" i="4"/>
  <c r="BH120" i="4"/>
  <c r="BG120" i="4"/>
  <c r="BF120" i="4"/>
  <c r="T120" i="4"/>
  <c r="R120" i="4"/>
  <c r="P120" i="4"/>
  <c r="BI118" i="4"/>
  <c r="BH118" i="4"/>
  <c r="BG118" i="4"/>
  <c r="BF118" i="4"/>
  <c r="T118" i="4"/>
  <c r="R118" i="4"/>
  <c r="P118" i="4"/>
  <c r="BI116" i="4"/>
  <c r="BH116" i="4"/>
  <c r="BG116" i="4"/>
  <c r="BF116" i="4"/>
  <c r="T116" i="4"/>
  <c r="R116" i="4"/>
  <c r="P116" i="4"/>
  <c r="BI114" i="4"/>
  <c r="BH114" i="4"/>
  <c r="BG114" i="4"/>
  <c r="BF114" i="4"/>
  <c r="T114" i="4"/>
  <c r="R114" i="4"/>
  <c r="P114" i="4"/>
  <c r="BI112" i="4"/>
  <c r="BH112" i="4"/>
  <c r="BG112" i="4"/>
  <c r="BF112" i="4"/>
  <c r="T112" i="4"/>
  <c r="R112" i="4"/>
  <c r="P112" i="4"/>
  <c r="BI110" i="4"/>
  <c r="BH110" i="4"/>
  <c r="BG110" i="4"/>
  <c r="BF110" i="4"/>
  <c r="T110" i="4"/>
  <c r="R110" i="4"/>
  <c r="P110" i="4"/>
  <c r="BI108" i="4"/>
  <c r="BH108" i="4"/>
  <c r="BG108" i="4"/>
  <c r="BF108" i="4"/>
  <c r="T108" i="4"/>
  <c r="R108" i="4"/>
  <c r="P108" i="4"/>
  <c r="BI106" i="4"/>
  <c r="BH106" i="4"/>
  <c r="BG106" i="4"/>
  <c r="BF106" i="4"/>
  <c r="T106" i="4"/>
  <c r="R106" i="4"/>
  <c r="P106" i="4"/>
  <c r="BI104" i="4"/>
  <c r="BH104" i="4"/>
  <c r="BG104" i="4"/>
  <c r="BF104" i="4"/>
  <c r="T104" i="4"/>
  <c r="R104" i="4"/>
  <c r="P104" i="4"/>
  <c r="BI102" i="4"/>
  <c r="BH102" i="4"/>
  <c r="BG102" i="4"/>
  <c r="BF102" i="4"/>
  <c r="T102" i="4"/>
  <c r="R102" i="4"/>
  <c r="P102" i="4"/>
  <c r="BI100" i="4"/>
  <c r="BH100" i="4"/>
  <c r="BG100" i="4"/>
  <c r="BF100" i="4"/>
  <c r="T100" i="4"/>
  <c r="R100" i="4"/>
  <c r="P100" i="4"/>
  <c r="BI98" i="4"/>
  <c r="BH98" i="4"/>
  <c r="BG98" i="4"/>
  <c r="BF98" i="4"/>
  <c r="T98" i="4"/>
  <c r="R98" i="4"/>
  <c r="P98" i="4"/>
  <c r="BI96" i="4"/>
  <c r="BH96" i="4"/>
  <c r="BG96" i="4"/>
  <c r="BF96" i="4"/>
  <c r="T96" i="4"/>
  <c r="R96" i="4"/>
  <c r="P96" i="4"/>
  <c r="BI94" i="4"/>
  <c r="BH94" i="4"/>
  <c r="BG94" i="4"/>
  <c r="BF94" i="4"/>
  <c r="T94" i="4"/>
  <c r="R94" i="4"/>
  <c r="P94" i="4"/>
  <c r="BI92" i="4"/>
  <c r="BH92" i="4"/>
  <c r="BG92" i="4"/>
  <c r="BF92" i="4"/>
  <c r="T92" i="4"/>
  <c r="R92" i="4"/>
  <c r="P92" i="4"/>
  <c r="BI90" i="4"/>
  <c r="BH90" i="4"/>
  <c r="BG90" i="4"/>
  <c r="BF90" i="4"/>
  <c r="T90" i="4"/>
  <c r="R90" i="4"/>
  <c r="P90" i="4"/>
  <c r="BI88" i="4"/>
  <c r="BH88" i="4"/>
  <c r="BG88" i="4"/>
  <c r="BF88" i="4"/>
  <c r="T88" i="4"/>
  <c r="R88" i="4"/>
  <c r="P88" i="4"/>
  <c r="J83" i="4"/>
  <c r="J82" i="4"/>
  <c r="F82" i="4"/>
  <c r="F80" i="4"/>
  <c r="E78" i="4"/>
  <c r="J59" i="4"/>
  <c r="J58" i="4"/>
  <c r="F58" i="4"/>
  <c r="F56" i="4"/>
  <c r="E54" i="4"/>
  <c r="J20" i="4"/>
  <c r="E20" i="4"/>
  <c r="F59" i="4"/>
  <c r="J19" i="4"/>
  <c r="J14" i="4"/>
  <c r="J80" i="4"/>
  <c r="E7" i="4"/>
  <c r="E74" i="4"/>
  <c r="J39" i="3"/>
  <c r="J38" i="3"/>
  <c r="AY57" i="1"/>
  <c r="J37" i="3"/>
  <c r="AX57" i="1"/>
  <c r="BI907" i="3"/>
  <c r="BH907" i="3"/>
  <c r="BG907" i="3"/>
  <c r="BF907" i="3"/>
  <c r="T907" i="3"/>
  <c r="R907" i="3"/>
  <c r="P907" i="3"/>
  <c r="BI900" i="3"/>
  <c r="BH900" i="3"/>
  <c r="BG900" i="3"/>
  <c r="BF900" i="3"/>
  <c r="T900" i="3"/>
  <c r="R900" i="3"/>
  <c r="P900" i="3"/>
  <c r="BI863" i="3"/>
  <c r="BH863" i="3"/>
  <c r="BG863" i="3"/>
  <c r="BF863" i="3"/>
  <c r="T863" i="3"/>
  <c r="R863" i="3"/>
  <c r="P863" i="3"/>
  <c r="BI860" i="3"/>
  <c r="BH860" i="3"/>
  <c r="BG860" i="3"/>
  <c r="BF860" i="3"/>
  <c r="T860" i="3"/>
  <c r="R860" i="3"/>
  <c r="P860" i="3"/>
  <c r="BI858" i="3"/>
  <c r="BH858" i="3"/>
  <c r="BG858" i="3"/>
  <c r="BF858" i="3"/>
  <c r="T858" i="3"/>
  <c r="R858" i="3"/>
  <c r="P858" i="3"/>
  <c r="BI820" i="3"/>
  <c r="BH820" i="3"/>
  <c r="BG820" i="3"/>
  <c r="BF820" i="3"/>
  <c r="T820" i="3"/>
  <c r="R820" i="3"/>
  <c r="P820" i="3"/>
  <c r="BI818" i="3"/>
  <c r="BH818" i="3"/>
  <c r="BG818" i="3"/>
  <c r="BF818" i="3"/>
  <c r="T818" i="3"/>
  <c r="R818" i="3"/>
  <c r="P818" i="3"/>
  <c r="BI811" i="3"/>
  <c r="BH811" i="3"/>
  <c r="BG811" i="3"/>
  <c r="BF811" i="3"/>
  <c r="T811" i="3"/>
  <c r="R811" i="3"/>
  <c r="P811" i="3"/>
  <c r="BI808" i="3"/>
  <c r="BH808" i="3"/>
  <c r="BG808" i="3"/>
  <c r="BF808" i="3"/>
  <c r="T808" i="3"/>
  <c r="R808" i="3"/>
  <c r="P808" i="3"/>
  <c r="BI805" i="3"/>
  <c r="BH805" i="3"/>
  <c r="BG805" i="3"/>
  <c r="BF805" i="3"/>
  <c r="T805" i="3"/>
  <c r="R805" i="3"/>
  <c r="P805" i="3"/>
  <c r="BI782" i="3"/>
  <c r="BH782" i="3"/>
  <c r="BG782" i="3"/>
  <c r="BF782" i="3"/>
  <c r="T782" i="3"/>
  <c r="R782" i="3"/>
  <c r="P782" i="3"/>
  <c r="BI760" i="3"/>
  <c r="BH760" i="3"/>
  <c r="BG760" i="3"/>
  <c r="BF760" i="3"/>
  <c r="T760" i="3"/>
  <c r="R760" i="3"/>
  <c r="P760" i="3"/>
  <c r="BI757" i="3"/>
  <c r="BH757" i="3"/>
  <c r="BG757" i="3"/>
  <c r="BF757" i="3"/>
  <c r="T757" i="3"/>
  <c r="R757" i="3"/>
  <c r="P757" i="3"/>
  <c r="BI754" i="3"/>
  <c r="BH754" i="3"/>
  <c r="BG754" i="3"/>
  <c r="BF754" i="3"/>
  <c r="T754" i="3"/>
  <c r="R754" i="3"/>
  <c r="P754" i="3"/>
  <c r="BI752" i="3"/>
  <c r="BH752" i="3"/>
  <c r="BG752" i="3"/>
  <c r="BF752" i="3"/>
  <c r="T752" i="3"/>
  <c r="R752" i="3"/>
  <c r="P752" i="3"/>
  <c r="BI711" i="3"/>
  <c r="BH711" i="3"/>
  <c r="BG711" i="3"/>
  <c r="BF711" i="3"/>
  <c r="T711" i="3"/>
  <c r="R711" i="3"/>
  <c r="P711" i="3"/>
  <c r="BI702" i="3"/>
  <c r="BH702" i="3"/>
  <c r="BG702" i="3"/>
  <c r="BF702" i="3"/>
  <c r="T702" i="3"/>
  <c r="R702" i="3"/>
  <c r="P702" i="3"/>
  <c r="BI699" i="3"/>
  <c r="BH699" i="3"/>
  <c r="BG699" i="3"/>
  <c r="BF699" i="3"/>
  <c r="T699" i="3"/>
  <c r="R699" i="3"/>
  <c r="P699" i="3"/>
  <c r="BI696" i="3"/>
  <c r="BH696" i="3"/>
  <c r="BG696" i="3"/>
  <c r="BF696" i="3"/>
  <c r="T696" i="3"/>
  <c r="R696" i="3"/>
  <c r="P696" i="3"/>
  <c r="BI693" i="3"/>
  <c r="BH693" i="3"/>
  <c r="BG693" i="3"/>
  <c r="BF693" i="3"/>
  <c r="T693" i="3"/>
  <c r="R693" i="3"/>
  <c r="P693" i="3"/>
  <c r="BI690" i="3"/>
  <c r="BH690" i="3"/>
  <c r="BG690" i="3"/>
  <c r="BF690" i="3"/>
  <c r="T690" i="3"/>
  <c r="R690" i="3"/>
  <c r="P690" i="3"/>
  <c r="BI687" i="3"/>
  <c r="BH687" i="3"/>
  <c r="BG687" i="3"/>
  <c r="BF687" i="3"/>
  <c r="T687" i="3"/>
  <c r="R687" i="3"/>
  <c r="P687" i="3"/>
  <c r="BI684" i="3"/>
  <c r="BH684" i="3"/>
  <c r="BG684" i="3"/>
  <c r="BF684" i="3"/>
  <c r="T684" i="3"/>
  <c r="R684" i="3"/>
  <c r="P684" i="3"/>
  <c r="BI681" i="3"/>
  <c r="BH681" i="3"/>
  <c r="BG681" i="3"/>
  <c r="BF681" i="3"/>
  <c r="T681" i="3"/>
  <c r="R681" i="3"/>
  <c r="P681" i="3"/>
  <c r="BI672" i="3"/>
  <c r="BH672" i="3"/>
  <c r="BG672" i="3"/>
  <c r="BF672" i="3"/>
  <c r="T672" i="3"/>
  <c r="R672" i="3"/>
  <c r="P672" i="3"/>
  <c r="BI662" i="3"/>
  <c r="BH662" i="3"/>
  <c r="BG662" i="3"/>
  <c r="BF662" i="3"/>
  <c r="T662" i="3"/>
  <c r="R662" i="3"/>
  <c r="P662" i="3"/>
  <c r="BI659" i="3"/>
  <c r="BH659" i="3"/>
  <c r="BG659" i="3"/>
  <c r="BF659" i="3"/>
  <c r="T659" i="3"/>
  <c r="R659" i="3"/>
  <c r="P659" i="3"/>
  <c r="BI656" i="3"/>
  <c r="BH656" i="3"/>
  <c r="BG656" i="3"/>
  <c r="BF656" i="3"/>
  <c r="T656" i="3"/>
  <c r="R656" i="3"/>
  <c r="P656" i="3"/>
  <c r="BI653" i="3"/>
  <c r="BH653" i="3"/>
  <c r="BG653" i="3"/>
  <c r="BF653" i="3"/>
  <c r="T653" i="3"/>
  <c r="R653" i="3"/>
  <c r="P653" i="3"/>
  <c r="BI650" i="3"/>
  <c r="BH650" i="3"/>
  <c r="BG650" i="3"/>
  <c r="BF650" i="3"/>
  <c r="T650" i="3"/>
  <c r="R650" i="3"/>
  <c r="P650" i="3"/>
  <c r="BI647" i="3"/>
  <c r="BH647" i="3"/>
  <c r="BG647" i="3"/>
  <c r="BF647" i="3"/>
  <c r="T647" i="3"/>
  <c r="R647" i="3"/>
  <c r="P647" i="3"/>
  <c r="BI645" i="3"/>
  <c r="BH645" i="3"/>
  <c r="BG645" i="3"/>
  <c r="BF645" i="3"/>
  <c r="T645" i="3"/>
  <c r="R645" i="3"/>
  <c r="P645" i="3"/>
  <c r="BI615" i="3"/>
  <c r="BH615" i="3"/>
  <c r="BG615" i="3"/>
  <c r="BF615" i="3"/>
  <c r="T615" i="3"/>
  <c r="R615" i="3"/>
  <c r="P615" i="3"/>
  <c r="BI612" i="3"/>
  <c r="BH612" i="3"/>
  <c r="BG612" i="3"/>
  <c r="BF612" i="3"/>
  <c r="T612" i="3"/>
  <c r="R612" i="3"/>
  <c r="P612" i="3"/>
  <c r="BI609" i="3"/>
  <c r="BH609" i="3"/>
  <c r="BG609" i="3"/>
  <c r="BF609" i="3"/>
  <c r="T609" i="3"/>
  <c r="R609" i="3"/>
  <c r="P609" i="3"/>
  <c r="BI606" i="3"/>
  <c r="BH606" i="3"/>
  <c r="BG606" i="3"/>
  <c r="BF606" i="3"/>
  <c r="T606" i="3"/>
  <c r="R606" i="3"/>
  <c r="P606" i="3"/>
  <c r="BI603" i="3"/>
  <c r="BH603" i="3"/>
  <c r="BG603" i="3"/>
  <c r="BF603" i="3"/>
  <c r="T603" i="3"/>
  <c r="R603" i="3"/>
  <c r="P603" i="3"/>
  <c r="BI600" i="3"/>
  <c r="BH600" i="3"/>
  <c r="BG600" i="3"/>
  <c r="BF600" i="3"/>
  <c r="T600" i="3"/>
  <c r="R600" i="3"/>
  <c r="P600" i="3"/>
  <c r="BI582" i="3"/>
  <c r="BH582" i="3"/>
  <c r="BG582" i="3"/>
  <c r="BF582" i="3"/>
  <c r="T582" i="3"/>
  <c r="R582" i="3"/>
  <c r="P582" i="3"/>
  <c r="BI564" i="3"/>
  <c r="BH564" i="3"/>
  <c r="BG564" i="3"/>
  <c r="BF564" i="3"/>
  <c r="T564" i="3"/>
  <c r="R564" i="3"/>
  <c r="P564" i="3"/>
  <c r="BI546" i="3"/>
  <c r="BH546" i="3"/>
  <c r="BG546" i="3"/>
  <c r="BF546" i="3"/>
  <c r="T546" i="3"/>
  <c r="R546" i="3"/>
  <c r="P546" i="3"/>
  <c r="BI528" i="3"/>
  <c r="BH528" i="3"/>
  <c r="BG528" i="3"/>
  <c r="BF528" i="3"/>
  <c r="T528" i="3"/>
  <c r="R528" i="3"/>
  <c r="P528" i="3"/>
  <c r="BI498" i="3"/>
  <c r="BH498" i="3"/>
  <c r="BG498" i="3"/>
  <c r="BF498" i="3"/>
  <c r="T498" i="3"/>
  <c r="R498" i="3"/>
  <c r="P498" i="3"/>
  <c r="BI468" i="3"/>
  <c r="BH468" i="3"/>
  <c r="BG468" i="3"/>
  <c r="BF468" i="3"/>
  <c r="T468" i="3"/>
  <c r="R468" i="3"/>
  <c r="P468" i="3"/>
  <c r="BI466" i="3"/>
  <c r="BH466" i="3"/>
  <c r="BG466" i="3"/>
  <c r="BF466" i="3"/>
  <c r="T466" i="3"/>
  <c r="R466" i="3"/>
  <c r="P466" i="3"/>
  <c r="BI462" i="3"/>
  <c r="BH462" i="3"/>
  <c r="BG462" i="3"/>
  <c r="BF462" i="3"/>
  <c r="T462" i="3"/>
  <c r="R462" i="3"/>
  <c r="P462" i="3"/>
  <c r="BI459" i="3"/>
  <c r="BH459" i="3"/>
  <c r="BG459" i="3"/>
  <c r="BF459" i="3"/>
  <c r="T459" i="3"/>
  <c r="R459" i="3"/>
  <c r="P459" i="3"/>
  <c r="BI456" i="3"/>
  <c r="BH456" i="3"/>
  <c r="BG456" i="3"/>
  <c r="BF456" i="3"/>
  <c r="T456" i="3"/>
  <c r="R456" i="3"/>
  <c r="P456" i="3"/>
  <c r="BI453" i="3"/>
  <c r="BH453" i="3"/>
  <c r="BG453" i="3"/>
  <c r="BF453" i="3"/>
  <c r="T453" i="3"/>
  <c r="R453" i="3"/>
  <c r="P453" i="3"/>
  <c r="BI441" i="3"/>
  <c r="BH441" i="3"/>
  <c r="BG441" i="3"/>
  <c r="BF441" i="3"/>
  <c r="T441" i="3"/>
  <c r="R441" i="3"/>
  <c r="P441" i="3"/>
  <c r="BI438" i="3"/>
  <c r="BH438" i="3"/>
  <c r="BG438" i="3"/>
  <c r="BF438" i="3"/>
  <c r="T438" i="3"/>
  <c r="R438" i="3"/>
  <c r="P438" i="3"/>
  <c r="BI435" i="3"/>
  <c r="BH435" i="3"/>
  <c r="BG435" i="3"/>
  <c r="BF435" i="3"/>
  <c r="T435" i="3"/>
  <c r="R435" i="3"/>
  <c r="P435" i="3"/>
  <c r="BI432" i="3"/>
  <c r="BH432" i="3"/>
  <c r="BG432" i="3"/>
  <c r="BF432" i="3"/>
  <c r="T432" i="3"/>
  <c r="R432" i="3"/>
  <c r="P432" i="3"/>
  <c r="BI414" i="3"/>
  <c r="BH414" i="3"/>
  <c r="BG414" i="3"/>
  <c r="BF414" i="3"/>
  <c r="T414" i="3"/>
  <c r="R414" i="3"/>
  <c r="P414" i="3"/>
  <c r="BI412" i="3"/>
  <c r="BH412" i="3"/>
  <c r="BG412" i="3"/>
  <c r="BF412" i="3"/>
  <c r="T412" i="3"/>
  <c r="R412" i="3"/>
  <c r="P412" i="3"/>
  <c r="BI409" i="3"/>
  <c r="BH409" i="3"/>
  <c r="BG409" i="3"/>
  <c r="BF409" i="3"/>
  <c r="T409" i="3"/>
  <c r="R409" i="3"/>
  <c r="P409" i="3"/>
  <c r="BI406" i="3"/>
  <c r="BH406" i="3"/>
  <c r="BG406" i="3"/>
  <c r="BF406" i="3"/>
  <c r="T406" i="3"/>
  <c r="R406" i="3"/>
  <c r="P406" i="3"/>
  <c r="BI403" i="3"/>
  <c r="BH403" i="3"/>
  <c r="BG403" i="3"/>
  <c r="BF403" i="3"/>
  <c r="T403" i="3"/>
  <c r="R403" i="3"/>
  <c r="P403" i="3"/>
  <c r="BI400" i="3"/>
  <c r="BH400" i="3"/>
  <c r="BG400" i="3"/>
  <c r="BF400" i="3"/>
  <c r="T400" i="3"/>
  <c r="R400" i="3"/>
  <c r="P400" i="3"/>
  <c r="BI398" i="3"/>
  <c r="BH398" i="3"/>
  <c r="BG398" i="3"/>
  <c r="BF398" i="3"/>
  <c r="T398" i="3"/>
  <c r="R398" i="3"/>
  <c r="P398" i="3"/>
  <c r="BI396" i="3"/>
  <c r="BH396" i="3"/>
  <c r="BG396" i="3"/>
  <c r="BF396" i="3"/>
  <c r="T396" i="3"/>
  <c r="R396" i="3"/>
  <c r="P396" i="3"/>
  <c r="BI394" i="3"/>
  <c r="BH394" i="3"/>
  <c r="BG394" i="3"/>
  <c r="BF394" i="3"/>
  <c r="T394" i="3"/>
  <c r="R394" i="3"/>
  <c r="P394" i="3"/>
  <c r="BI392" i="3"/>
  <c r="BH392" i="3"/>
  <c r="BG392" i="3"/>
  <c r="BF392" i="3"/>
  <c r="T392" i="3"/>
  <c r="R392" i="3"/>
  <c r="P392" i="3"/>
  <c r="BI390" i="3"/>
  <c r="BH390" i="3"/>
  <c r="BG390" i="3"/>
  <c r="BF390" i="3"/>
  <c r="T390" i="3"/>
  <c r="R390" i="3"/>
  <c r="P390" i="3"/>
  <c r="BI388" i="3"/>
  <c r="BH388" i="3"/>
  <c r="BG388" i="3"/>
  <c r="BF388" i="3"/>
  <c r="T388" i="3"/>
  <c r="R388" i="3"/>
  <c r="P388" i="3"/>
  <c r="BI385" i="3"/>
  <c r="BH385" i="3"/>
  <c r="BG385" i="3"/>
  <c r="BF385" i="3"/>
  <c r="T385" i="3"/>
  <c r="R385" i="3"/>
  <c r="P385" i="3"/>
  <c r="BI382" i="3"/>
  <c r="BH382" i="3"/>
  <c r="BG382" i="3"/>
  <c r="BF382" i="3"/>
  <c r="T382" i="3"/>
  <c r="R382" i="3"/>
  <c r="P382" i="3"/>
  <c r="BI380" i="3"/>
  <c r="BH380" i="3"/>
  <c r="BG380" i="3"/>
  <c r="BF380" i="3"/>
  <c r="T380" i="3"/>
  <c r="R380" i="3"/>
  <c r="P380" i="3"/>
  <c r="BI348" i="3"/>
  <c r="BH348" i="3"/>
  <c r="BG348" i="3"/>
  <c r="BF348" i="3"/>
  <c r="T348" i="3"/>
  <c r="R348" i="3"/>
  <c r="P348" i="3"/>
  <c r="BI346" i="3"/>
  <c r="BH346" i="3"/>
  <c r="BG346" i="3"/>
  <c r="BF346" i="3"/>
  <c r="T346" i="3"/>
  <c r="R346" i="3"/>
  <c r="P346" i="3"/>
  <c r="BI319" i="3"/>
  <c r="BH319" i="3"/>
  <c r="BG319" i="3"/>
  <c r="BF319" i="3"/>
  <c r="T319" i="3"/>
  <c r="R319" i="3"/>
  <c r="P319" i="3"/>
  <c r="BI316" i="3"/>
  <c r="BH316" i="3"/>
  <c r="BG316" i="3"/>
  <c r="BF316" i="3"/>
  <c r="T316" i="3"/>
  <c r="R316" i="3"/>
  <c r="P316" i="3"/>
  <c r="BI314" i="3"/>
  <c r="BH314" i="3"/>
  <c r="BG314" i="3"/>
  <c r="BF314" i="3"/>
  <c r="T314" i="3"/>
  <c r="R314" i="3"/>
  <c r="P314" i="3"/>
  <c r="BI306" i="3"/>
  <c r="BH306" i="3"/>
  <c r="BG306" i="3"/>
  <c r="BF306" i="3"/>
  <c r="T306" i="3"/>
  <c r="R306" i="3"/>
  <c r="P306" i="3"/>
  <c r="BI303" i="3"/>
  <c r="BH303" i="3"/>
  <c r="BG303" i="3"/>
  <c r="BF303" i="3"/>
  <c r="T303" i="3"/>
  <c r="R303" i="3"/>
  <c r="P303" i="3"/>
  <c r="BI301" i="3"/>
  <c r="BH301" i="3"/>
  <c r="BG301" i="3"/>
  <c r="BF301" i="3"/>
  <c r="T301" i="3"/>
  <c r="R301" i="3"/>
  <c r="P301" i="3"/>
  <c r="BI293" i="3"/>
  <c r="BH293" i="3"/>
  <c r="BG293" i="3"/>
  <c r="BF293" i="3"/>
  <c r="T293" i="3"/>
  <c r="R293" i="3"/>
  <c r="P293" i="3"/>
  <c r="BI291" i="3"/>
  <c r="BH291" i="3"/>
  <c r="BG291" i="3"/>
  <c r="BF291" i="3"/>
  <c r="T291" i="3"/>
  <c r="R291" i="3"/>
  <c r="P291" i="3"/>
  <c r="BI283" i="3"/>
  <c r="BH283" i="3"/>
  <c r="BG283" i="3"/>
  <c r="BF283" i="3"/>
  <c r="T283" i="3"/>
  <c r="R283" i="3"/>
  <c r="P283" i="3"/>
  <c r="BI279" i="3"/>
  <c r="BH279" i="3"/>
  <c r="BG279" i="3"/>
  <c r="BF279" i="3"/>
  <c r="T279" i="3"/>
  <c r="T278" i="3"/>
  <c r="R279" i="3"/>
  <c r="R278" i="3"/>
  <c r="P279" i="3"/>
  <c r="P278" i="3"/>
  <c r="BI277" i="3"/>
  <c r="BH277" i="3"/>
  <c r="BG277" i="3"/>
  <c r="BF277" i="3"/>
  <c r="T277" i="3"/>
  <c r="R277" i="3"/>
  <c r="P277" i="3"/>
  <c r="BI275" i="3"/>
  <c r="BH275" i="3"/>
  <c r="BG275" i="3"/>
  <c r="BF275" i="3"/>
  <c r="T275" i="3"/>
  <c r="R275" i="3"/>
  <c r="P275" i="3"/>
  <c r="BI268" i="3"/>
  <c r="BH268" i="3"/>
  <c r="BG268" i="3"/>
  <c r="BF268" i="3"/>
  <c r="T268" i="3"/>
  <c r="R268" i="3"/>
  <c r="P268" i="3"/>
  <c r="BI262" i="3"/>
  <c r="BH262" i="3"/>
  <c r="BG262" i="3"/>
  <c r="BF262" i="3"/>
  <c r="T262" i="3"/>
  <c r="R262" i="3"/>
  <c r="P262" i="3"/>
  <c r="BI254" i="3"/>
  <c r="BH254" i="3"/>
  <c r="BG254" i="3"/>
  <c r="BF254" i="3"/>
  <c r="T254" i="3"/>
  <c r="R254" i="3"/>
  <c r="P254" i="3"/>
  <c r="BI246" i="3"/>
  <c r="BH246" i="3"/>
  <c r="BG246" i="3"/>
  <c r="BF246" i="3"/>
  <c r="T246" i="3"/>
  <c r="R246" i="3"/>
  <c r="P246" i="3"/>
  <c r="BI189" i="3"/>
  <c r="BH189" i="3"/>
  <c r="BG189" i="3"/>
  <c r="BF189" i="3"/>
  <c r="T189" i="3"/>
  <c r="R189" i="3"/>
  <c r="P189" i="3"/>
  <c r="BI186" i="3"/>
  <c r="BH186" i="3"/>
  <c r="BG186" i="3"/>
  <c r="BF186" i="3"/>
  <c r="T186" i="3"/>
  <c r="R186" i="3"/>
  <c r="P186" i="3"/>
  <c r="BI179" i="3"/>
  <c r="BH179" i="3"/>
  <c r="BG179" i="3"/>
  <c r="BF179" i="3"/>
  <c r="T179" i="3"/>
  <c r="R179" i="3"/>
  <c r="P179" i="3"/>
  <c r="BI171" i="3"/>
  <c r="BH171" i="3"/>
  <c r="BG171" i="3"/>
  <c r="BF171" i="3"/>
  <c r="T171" i="3"/>
  <c r="R171" i="3"/>
  <c r="P171" i="3"/>
  <c r="BI164" i="3"/>
  <c r="BH164" i="3"/>
  <c r="BG164" i="3"/>
  <c r="BF164" i="3"/>
  <c r="T164" i="3"/>
  <c r="R164" i="3"/>
  <c r="P164" i="3"/>
  <c r="BI159" i="3"/>
  <c r="BH159" i="3"/>
  <c r="BG159" i="3"/>
  <c r="BF159" i="3"/>
  <c r="T159" i="3"/>
  <c r="R159" i="3"/>
  <c r="P159" i="3"/>
  <c r="BI155" i="3"/>
  <c r="BH155" i="3"/>
  <c r="BG155" i="3"/>
  <c r="BF155" i="3"/>
  <c r="T155" i="3"/>
  <c r="R155" i="3"/>
  <c r="P155" i="3"/>
  <c r="BI151" i="3"/>
  <c r="BH151" i="3"/>
  <c r="BG151" i="3"/>
  <c r="BF151" i="3"/>
  <c r="T151" i="3"/>
  <c r="R151" i="3"/>
  <c r="P151" i="3"/>
  <c r="BI147" i="3"/>
  <c r="BH147" i="3"/>
  <c r="BG147" i="3"/>
  <c r="BF147" i="3"/>
  <c r="T147" i="3"/>
  <c r="R147" i="3"/>
  <c r="P147" i="3"/>
  <c r="BI141" i="3"/>
  <c r="BH141" i="3"/>
  <c r="BG141" i="3"/>
  <c r="BF141" i="3"/>
  <c r="T141" i="3"/>
  <c r="R141" i="3"/>
  <c r="P141" i="3"/>
  <c r="BI134" i="3"/>
  <c r="BH134" i="3"/>
  <c r="BG134" i="3"/>
  <c r="BF134" i="3"/>
  <c r="T134" i="3"/>
  <c r="R134" i="3"/>
  <c r="P134" i="3"/>
  <c r="BI128" i="3"/>
  <c r="BH128" i="3"/>
  <c r="BG128" i="3"/>
  <c r="BF128" i="3"/>
  <c r="T128" i="3"/>
  <c r="R128" i="3"/>
  <c r="P128" i="3"/>
  <c r="BI124" i="3"/>
  <c r="BH124" i="3"/>
  <c r="BG124" i="3"/>
  <c r="BF124" i="3"/>
  <c r="T124" i="3"/>
  <c r="R124" i="3"/>
  <c r="P124" i="3"/>
  <c r="BI118" i="3"/>
  <c r="BH118" i="3"/>
  <c r="BG118" i="3"/>
  <c r="BF118" i="3"/>
  <c r="T118" i="3"/>
  <c r="R118" i="3"/>
  <c r="P118" i="3"/>
  <c r="BI112" i="3"/>
  <c r="BH112" i="3"/>
  <c r="BG112" i="3"/>
  <c r="BF112" i="3"/>
  <c r="T112" i="3"/>
  <c r="R112" i="3"/>
  <c r="P112" i="3"/>
  <c r="BI105" i="3"/>
  <c r="BH105" i="3"/>
  <c r="BG105" i="3"/>
  <c r="BF105" i="3"/>
  <c r="T105" i="3"/>
  <c r="T104" i="3"/>
  <c r="R105" i="3"/>
  <c r="R104" i="3"/>
  <c r="P105" i="3"/>
  <c r="P104" i="3"/>
  <c r="J99" i="3"/>
  <c r="J98" i="3"/>
  <c r="F98" i="3"/>
  <c r="F96" i="3"/>
  <c r="E94" i="3"/>
  <c r="J59" i="3"/>
  <c r="J58" i="3"/>
  <c r="F58" i="3"/>
  <c r="F56" i="3"/>
  <c r="E54" i="3"/>
  <c r="J20" i="3"/>
  <c r="E20" i="3"/>
  <c r="F99" i="3"/>
  <c r="J19" i="3"/>
  <c r="J14" i="3"/>
  <c r="J96" i="3"/>
  <c r="E7" i="3"/>
  <c r="E90" i="3"/>
  <c r="J39" i="2"/>
  <c r="J38" i="2"/>
  <c r="AY56" i="1"/>
  <c r="J37" i="2"/>
  <c r="AX56" i="1"/>
  <c r="BI316" i="2"/>
  <c r="BH316" i="2"/>
  <c r="BG316" i="2"/>
  <c r="BF316" i="2"/>
  <c r="T316" i="2"/>
  <c r="T315" i="2"/>
  <c r="R316" i="2"/>
  <c r="R315" i="2"/>
  <c r="P316" i="2"/>
  <c r="P315" i="2"/>
  <c r="BI309" i="2"/>
  <c r="BH309" i="2"/>
  <c r="BG309" i="2"/>
  <c r="BF309" i="2"/>
  <c r="T309" i="2"/>
  <c r="T302" i="2"/>
  <c r="R309" i="2"/>
  <c r="R302" i="2"/>
  <c r="P309" i="2"/>
  <c r="P302" i="2"/>
  <c r="BI303" i="2"/>
  <c r="BH303" i="2"/>
  <c r="BG303" i="2"/>
  <c r="BF303" i="2"/>
  <c r="T303" i="2"/>
  <c r="R303" i="2"/>
  <c r="P303" i="2"/>
  <c r="BI296" i="2"/>
  <c r="BH296" i="2"/>
  <c r="BG296" i="2"/>
  <c r="BF296" i="2"/>
  <c r="T296" i="2"/>
  <c r="R296" i="2"/>
  <c r="P296" i="2"/>
  <c r="BI290" i="2"/>
  <c r="BH290" i="2"/>
  <c r="BG290" i="2"/>
  <c r="BF290" i="2"/>
  <c r="T290" i="2"/>
  <c r="R290" i="2"/>
  <c r="P290" i="2"/>
  <c r="BI284" i="2"/>
  <c r="BH284" i="2"/>
  <c r="BG284" i="2"/>
  <c r="BF284" i="2"/>
  <c r="T284" i="2"/>
  <c r="T283" i="2"/>
  <c r="R284" i="2"/>
  <c r="R283" i="2"/>
  <c r="P284" i="2"/>
  <c r="P283" i="2"/>
  <c r="BI277" i="2"/>
  <c r="BH277" i="2"/>
  <c r="BG277" i="2"/>
  <c r="BF277" i="2"/>
  <c r="T277" i="2"/>
  <c r="T276" i="2"/>
  <c r="R277" i="2"/>
  <c r="R276" i="2"/>
  <c r="P277" i="2"/>
  <c r="P276" i="2"/>
  <c r="BI268" i="2"/>
  <c r="BH268" i="2"/>
  <c r="BG268" i="2"/>
  <c r="BF268" i="2"/>
  <c r="T268" i="2"/>
  <c r="T267" i="2"/>
  <c r="R268" i="2"/>
  <c r="R267" i="2"/>
  <c r="P268" i="2"/>
  <c r="P267" i="2"/>
  <c r="BI254" i="2"/>
  <c r="BH254" i="2"/>
  <c r="BG254" i="2"/>
  <c r="BF254" i="2"/>
  <c r="T254" i="2"/>
  <c r="T253" i="2"/>
  <c r="R254" i="2"/>
  <c r="R253" i="2"/>
  <c r="P254" i="2"/>
  <c r="P253" i="2"/>
  <c r="BI250" i="2"/>
  <c r="BH250" i="2"/>
  <c r="BG250" i="2"/>
  <c r="BF250" i="2"/>
  <c r="T250" i="2"/>
  <c r="R250" i="2"/>
  <c r="P250" i="2"/>
  <c r="BI246" i="2"/>
  <c r="BH246" i="2"/>
  <c r="BG246" i="2"/>
  <c r="BF246" i="2"/>
  <c r="T246" i="2"/>
  <c r="R246" i="2"/>
  <c r="P246" i="2"/>
  <c r="BI240" i="2"/>
  <c r="BH240" i="2"/>
  <c r="BG240" i="2"/>
  <c r="BF240" i="2"/>
  <c r="T240" i="2"/>
  <c r="R240" i="2"/>
  <c r="P240" i="2"/>
  <c r="BI233" i="2"/>
  <c r="BH233" i="2"/>
  <c r="BG233" i="2"/>
  <c r="BF233" i="2"/>
  <c r="T233" i="2"/>
  <c r="R233" i="2"/>
  <c r="P233" i="2"/>
  <c r="BI228" i="2"/>
  <c r="BH228" i="2"/>
  <c r="BG228" i="2"/>
  <c r="BF228" i="2"/>
  <c r="T228" i="2"/>
  <c r="R228" i="2"/>
  <c r="P228" i="2"/>
  <c r="BI225" i="2"/>
  <c r="BH225" i="2"/>
  <c r="BG225" i="2"/>
  <c r="BF225" i="2"/>
  <c r="T225" i="2"/>
  <c r="R225" i="2"/>
  <c r="P225" i="2"/>
  <c r="BI222" i="2"/>
  <c r="BH222" i="2"/>
  <c r="BG222" i="2"/>
  <c r="BF222" i="2"/>
  <c r="T222" i="2"/>
  <c r="R222" i="2"/>
  <c r="P222" i="2"/>
  <c r="BI216" i="2"/>
  <c r="BH216" i="2"/>
  <c r="BG216" i="2"/>
  <c r="BF216" i="2"/>
  <c r="T216" i="2"/>
  <c r="R216" i="2"/>
  <c r="P216" i="2"/>
  <c r="BI211" i="2"/>
  <c r="BH211" i="2"/>
  <c r="BG211" i="2"/>
  <c r="BF211" i="2"/>
  <c r="T211" i="2"/>
  <c r="R211" i="2"/>
  <c r="P211" i="2"/>
  <c r="BI205" i="2"/>
  <c r="BH205" i="2"/>
  <c r="BG205" i="2"/>
  <c r="BF205" i="2"/>
  <c r="T205" i="2"/>
  <c r="R205" i="2"/>
  <c r="P205" i="2"/>
  <c r="BI202" i="2"/>
  <c r="BH202" i="2"/>
  <c r="BG202" i="2"/>
  <c r="BF202" i="2"/>
  <c r="T202" i="2"/>
  <c r="R202" i="2"/>
  <c r="P202" i="2"/>
  <c r="BI200" i="2"/>
  <c r="BH200" i="2"/>
  <c r="BG200" i="2"/>
  <c r="BF200" i="2"/>
  <c r="T200" i="2"/>
  <c r="R200" i="2"/>
  <c r="P200" i="2"/>
  <c r="BI188" i="2"/>
  <c r="BH188" i="2"/>
  <c r="BG188" i="2"/>
  <c r="BF188" i="2"/>
  <c r="T188" i="2"/>
  <c r="R188" i="2"/>
  <c r="P188" i="2"/>
  <c r="BI175" i="2"/>
  <c r="BH175" i="2"/>
  <c r="BG175" i="2"/>
  <c r="BF175" i="2"/>
  <c r="T175" i="2"/>
  <c r="R175" i="2"/>
  <c r="P175" i="2"/>
  <c r="BI165" i="2"/>
  <c r="BH165" i="2"/>
  <c r="BG165" i="2"/>
  <c r="BF165" i="2"/>
  <c r="T165" i="2"/>
  <c r="R165" i="2"/>
  <c r="P165" i="2"/>
  <c r="BI154" i="2"/>
  <c r="BH154" i="2"/>
  <c r="BG154" i="2"/>
  <c r="BF154" i="2"/>
  <c r="T154" i="2"/>
  <c r="R154" i="2"/>
  <c r="P154" i="2"/>
  <c r="BI146" i="2"/>
  <c r="BH146" i="2"/>
  <c r="BG146" i="2"/>
  <c r="BF146" i="2"/>
  <c r="T146" i="2"/>
  <c r="R146" i="2"/>
  <c r="P146" i="2"/>
  <c r="BI138" i="2"/>
  <c r="BH138" i="2"/>
  <c r="BG138" i="2"/>
  <c r="BF138" i="2"/>
  <c r="T138" i="2"/>
  <c r="R138" i="2"/>
  <c r="P138" i="2"/>
  <c r="BI133" i="2"/>
  <c r="BH133" i="2"/>
  <c r="BG133" i="2"/>
  <c r="BF133" i="2"/>
  <c r="T133" i="2"/>
  <c r="R133" i="2"/>
  <c r="P133" i="2"/>
  <c r="BI125" i="2"/>
  <c r="BH125" i="2"/>
  <c r="BG125" i="2"/>
  <c r="BF125" i="2"/>
  <c r="T125" i="2"/>
  <c r="R125" i="2"/>
  <c r="P125" i="2"/>
  <c r="BI119" i="2"/>
  <c r="BH119" i="2"/>
  <c r="BG119" i="2"/>
  <c r="BF119" i="2"/>
  <c r="T119" i="2"/>
  <c r="R119" i="2"/>
  <c r="P119" i="2"/>
  <c r="BI115" i="2"/>
  <c r="BH115" i="2"/>
  <c r="BG115" i="2"/>
  <c r="BF115" i="2"/>
  <c r="T115" i="2"/>
  <c r="R115" i="2"/>
  <c r="P115" i="2"/>
  <c r="BI112" i="2"/>
  <c r="BH112" i="2"/>
  <c r="BG112" i="2"/>
  <c r="BF112" i="2"/>
  <c r="T112" i="2"/>
  <c r="R112" i="2"/>
  <c r="P112" i="2"/>
  <c r="BI106" i="2"/>
  <c r="BH106" i="2"/>
  <c r="BG106" i="2"/>
  <c r="BF106" i="2"/>
  <c r="T106" i="2"/>
  <c r="R106" i="2"/>
  <c r="P106" i="2"/>
  <c r="BI100" i="2"/>
  <c r="BH100" i="2"/>
  <c r="BG100" i="2"/>
  <c r="BF100" i="2"/>
  <c r="T100" i="2"/>
  <c r="R100" i="2"/>
  <c r="P100" i="2"/>
  <c r="J94" i="2"/>
  <c r="J93" i="2"/>
  <c r="F93" i="2"/>
  <c r="F91" i="2"/>
  <c r="E89" i="2"/>
  <c r="J59" i="2"/>
  <c r="J58" i="2"/>
  <c r="F58" i="2"/>
  <c r="F56" i="2"/>
  <c r="E54" i="2"/>
  <c r="J20" i="2"/>
  <c r="E20" i="2"/>
  <c r="F94" i="2"/>
  <c r="J19" i="2"/>
  <c r="J14" i="2"/>
  <c r="J91" i="2"/>
  <c r="E7" i="2"/>
  <c r="E50" i="2"/>
  <c r="L50" i="1"/>
  <c r="AM50" i="1"/>
  <c r="AM49" i="1"/>
  <c r="L49" i="1"/>
  <c r="AM47" i="1"/>
  <c r="L47" i="1"/>
  <c r="L45" i="1"/>
  <c r="L44" i="1"/>
  <c r="BK702" i="3"/>
  <c r="BK609" i="3"/>
  <c r="BK498" i="3"/>
  <c r="BK441" i="3"/>
  <c r="BK398" i="3"/>
  <c r="BK382" i="3"/>
  <c r="J306" i="3"/>
  <c r="J291" i="3"/>
  <c r="BK275" i="3"/>
  <c r="BK164" i="3"/>
  <c r="BK147" i="3"/>
  <c r="BK124" i="3"/>
  <c r="J900" i="3"/>
  <c r="BK820" i="3"/>
  <c r="BK754" i="3"/>
  <c r="J699" i="3"/>
  <c r="J582" i="3"/>
  <c r="J498" i="3"/>
  <c r="J453" i="3"/>
  <c r="BK412" i="3"/>
  <c r="BK400" i="3"/>
  <c r="J388" i="3"/>
  <c r="J314" i="3"/>
  <c r="BK262" i="3"/>
  <c r="BK179" i="3"/>
  <c r="BK118" i="3"/>
  <c r="BK900" i="3"/>
  <c r="J811" i="3"/>
  <c r="BK782" i="3"/>
  <c r="J752" i="3"/>
  <c r="J687" i="3"/>
  <c r="BK662" i="3"/>
  <c r="BK645" i="3"/>
  <c r="J600" i="3"/>
  <c r="BK462" i="3"/>
  <c r="BK453" i="3"/>
  <c r="J414" i="3"/>
  <c r="J400" i="3"/>
  <c r="J385" i="3"/>
  <c r="BK316" i="3"/>
  <c r="BK291" i="3"/>
  <c r="J268" i="3"/>
  <c r="J171" i="3"/>
  <c r="J147" i="3"/>
  <c r="BK105" i="3"/>
  <c r="BK132" i="4"/>
  <c r="BK126" i="4"/>
  <c r="BK114" i="4"/>
  <c r="BK106" i="4"/>
  <c r="BK96" i="4"/>
  <c r="J158" i="4"/>
  <c r="J150" i="4"/>
  <c r="J142" i="4"/>
  <c r="J134" i="4"/>
  <c r="J126" i="4"/>
  <c r="BK118" i="4"/>
  <c r="BK108" i="4"/>
  <c r="J102" i="4"/>
  <c r="J88" i="4"/>
  <c r="BK308" i="5"/>
  <c r="J286" i="5"/>
  <c r="J281" i="5"/>
  <c r="J273" i="5"/>
  <c r="BK268" i="5"/>
  <c r="J257" i="5"/>
  <c r="J245" i="5"/>
  <c r="BK236" i="5"/>
  <c r="BK225" i="5"/>
  <c r="J220" i="5"/>
  <c r="BK208" i="5"/>
  <c r="J196" i="5"/>
  <c r="BK190" i="5"/>
  <c r="BK181" i="5"/>
  <c r="BK172" i="5"/>
  <c r="BK166" i="5"/>
  <c r="J159" i="5"/>
  <c r="J149" i="5"/>
  <c r="J144" i="5"/>
  <c r="BK139" i="5"/>
  <c r="J132" i="5"/>
  <c r="BK122" i="5"/>
  <c r="J114" i="5"/>
  <c r="BK103" i="5"/>
  <c r="BK97" i="5"/>
  <c r="BK293" i="5"/>
  <c r="BK285" i="5"/>
  <c r="BK278" i="5"/>
  <c r="BK270" i="5"/>
  <c r="J252" i="5"/>
  <c r="BK248" i="5"/>
  <c r="BK238" i="5"/>
  <c r="J225" i="5"/>
  <c r="BK218" i="5"/>
  <c r="BK212" i="5"/>
  <c r="J193" i="5"/>
  <c r="BK186" i="5"/>
  <c r="J182" i="5"/>
  <c r="BK174" i="5"/>
  <c r="J170" i="5"/>
  <c r="J166" i="5"/>
  <c r="J160" i="5"/>
  <c r="BK156" i="5"/>
  <c r="BK150" i="5"/>
  <c r="J143" i="5"/>
  <c r="J137" i="5"/>
  <c r="BK130" i="5"/>
  <c r="J122" i="5"/>
  <c r="J107" i="5"/>
  <c r="J103" i="5"/>
  <c r="J308" i="5"/>
  <c r="BK304" i="5"/>
  <c r="J293" i="5"/>
  <c r="J283" i="5"/>
  <c r="BK275" i="5"/>
  <c r="BK271" i="5"/>
  <c r="J267" i="5"/>
  <c r="BK257" i="5"/>
  <c r="J246" i="5"/>
  <c r="BK237" i="5"/>
  <c r="BK224" i="5"/>
  <c r="BK215" i="5"/>
  <c r="BK206" i="5"/>
  <c r="BK200" i="5"/>
  <c r="J190" i="5"/>
  <c r="J179" i="5"/>
  <c r="J169" i="5"/>
  <c r="J161" i="5"/>
  <c r="J156" i="5"/>
  <c r="J150" i="5"/>
  <c r="J141" i="5"/>
  <c r="BK135" i="5"/>
  <c r="J123" i="5"/>
  <c r="BK111" i="5"/>
  <c r="BK105" i="5"/>
  <c r="J99" i="5"/>
  <c r="BK300" i="6"/>
  <c r="BK298" i="6"/>
  <c r="BK294" i="6"/>
  <c r="J292" i="6"/>
  <c r="J289" i="6"/>
  <c r="J287" i="6"/>
  <c r="BK284" i="6"/>
  <c r="J280" i="6"/>
  <c r="BK277" i="6"/>
  <c r="BK266" i="6"/>
  <c r="BK262" i="6"/>
  <c r="J253" i="6"/>
  <c r="J248" i="6"/>
  <c r="J241" i="6"/>
  <c r="BK233" i="6"/>
  <c r="J230" i="6"/>
  <c r="J224" i="6"/>
  <c r="BK218" i="6"/>
  <c r="BK213" i="6"/>
  <c r="BK207" i="6"/>
  <c r="J203" i="6"/>
  <c r="J195" i="6"/>
  <c r="BK190" i="6"/>
  <c r="BK187" i="6"/>
  <c r="BK183" i="6"/>
  <c r="J179" i="6"/>
  <c r="J171" i="6"/>
  <c r="BK162" i="6"/>
  <c r="J156" i="6"/>
  <c r="BK151" i="6"/>
  <c r="J147" i="6"/>
  <c r="J144" i="6"/>
  <c r="BK139" i="6"/>
  <c r="BK128" i="6"/>
  <c r="BK121" i="6"/>
  <c r="J114" i="6"/>
  <c r="J294" i="6"/>
  <c r="BK288" i="6"/>
  <c r="J285" i="6"/>
  <c r="BK280" i="6"/>
  <c r="BK271" i="6"/>
  <c r="BK267" i="6"/>
  <c r="BK260" i="6"/>
  <c r="BK254" i="6"/>
  <c r="J250" i="6"/>
  <c r="J243" i="6"/>
  <c r="J234" i="6"/>
  <c r="BK228" i="6"/>
  <c r="J222" i="6"/>
  <c r="BK215" i="6"/>
  <c r="BK209" i="6"/>
  <c r="BK205" i="6"/>
  <c r="BK200" i="6"/>
  <c r="BK196" i="6"/>
  <c r="BK189" i="6"/>
  <c r="J185" i="6"/>
  <c r="BK177" i="6"/>
  <c r="J174" i="6"/>
  <c r="J168" i="6"/>
  <c r="BK156" i="6"/>
  <c r="BK149" i="6"/>
  <c r="BK141" i="6"/>
  <c r="BK137" i="6"/>
  <c r="J123" i="6"/>
  <c r="BK115" i="6"/>
  <c r="J298" i="6"/>
  <c r="BK291" i="6"/>
  <c r="J284" i="6"/>
  <c r="J279" i="6"/>
  <c r="J277" i="6"/>
  <c r="BK273" i="6"/>
  <c r="BK269" i="6"/>
  <c r="J265" i="6"/>
  <c r="J260" i="6"/>
  <c r="BK253" i="6"/>
  <c r="BK250" i="6"/>
  <c r="J246" i="6"/>
  <c r="BK236" i="6"/>
  <c r="J228" i="6"/>
  <c r="BK220" i="6"/>
  <c r="BK217" i="6"/>
  <c r="J213" i="6"/>
  <c r="J209" i="6"/>
  <c r="J205" i="6"/>
  <c r="J200" i="6"/>
  <c r="J196" i="6"/>
  <c r="BK193" i="6"/>
  <c r="J190" i="6"/>
  <c r="J188" i="6"/>
  <c r="J183" i="6"/>
  <c r="J177" i="6"/>
  <c r="BK172" i="6"/>
  <c r="BK164" i="6"/>
  <c r="BK150" i="6"/>
  <c r="BK147" i="6"/>
  <c r="J143" i="6"/>
  <c r="BK140" i="6"/>
  <c r="J130" i="6"/>
  <c r="J117" i="6"/>
  <c r="BK114" i="6"/>
  <c r="J220" i="7"/>
  <c r="BK215" i="7"/>
  <c r="J209" i="7"/>
  <c r="J205" i="7"/>
  <c r="J194" i="7"/>
  <c r="BK186" i="7"/>
  <c r="BK182" i="7"/>
  <c r="J174" i="7"/>
  <c r="BK170" i="7"/>
  <c r="BK159" i="7"/>
  <c r="BK154" i="7"/>
  <c r="BK151" i="7"/>
  <c r="J147" i="7"/>
  <c r="J134" i="7"/>
  <c r="BK130" i="7"/>
  <c r="J129" i="7"/>
  <c r="BK127" i="7"/>
  <c r="BK126" i="7"/>
  <c r="BK123" i="7"/>
  <c r="J122" i="7"/>
  <c r="BK120" i="7"/>
  <c r="J119" i="7"/>
  <c r="BK116" i="7"/>
  <c r="BK113" i="7"/>
  <c r="J112" i="7"/>
  <c r="BK223" i="7"/>
  <c r="J218" i="7"/>
  <c r="J216" i="7"/>
  <c r="BK210" i="7"/>
  <c r="J208" i="7"/>
  <c r="BK201" i="7"/>
  <c r="J197" i="7"/>
  <c r="BK191" i="7"/>
  <c r="J189" i="7"/>
  <c r="J186" i="7"/>
  <c r="BK181" i="7"/>
  <c r="J224" i="7"/>
  <c r="BK219" i="7"/>
  <c r="J215" i="7"/>
  <c r="BK207" i="7"/>
  <c r="BK203" i="7"/>
  <c r="BK199" i="7"/>
  <c r="J191" i="7"/>
  <c r="BK187" i="7"/>
  <c r="J181" i="7"/>
  <c r="BK174" i="7"/>
  <c r="J167" i="7"/>
  <c r="J159" i="7"/>
  <c r="BK155" i="7"/>
  <c r="J151" i="7"/>
  <c r="BK146" i="7"/>
  <c r="BK142" i="7"/>
  <c r="J141" i="7"/>
  <c r="BK138" i="7"/>
  <c r="BK170" i="8"/>
  <c r="J162" i="8"/>
  <c r="BK157" i="8"/>
  <c r="J151" i="8"/>
  <c r="BK129" i="8"/>
  <c r="BK119" i="8"/>
  <c r="J109" i="8"/>
  <c r="BK169" i="8"/>
  <c r="J163" i="8"/>
  <c r="J157" i="8"/>
  <c r="BK151" i="8"/>
  <c r="BK147" i="8"/>
  <c r="J145" i="8"/>
  <c r="J137" i="8"/>
  <c r="J131" i="8"/>
  <c r="BK125" i="8"/>
  <c r="J119" i="8"/>
  <c r="J115" i="8"/>
  <c r="BK135" i="9"/>
  <c r="BK122" i="9"/>
  <c r="BK109" i="9"/>
  <c r="J131" i="9"/>
  <c r="BK126" i="9"/>
  <c r="BK116" i="9"/>
  <c r="J122" i="9"/>
  <c r="BK114" i="9"/>
  <c r="BK131" i="9"/>
  <c r="J169" i="10"/>
  <c r="BK162" i="10"/>
  <c r="J158" i="10"/>
  <c r="J140" i="10"/>
  <c r="J131" i="10"/>
  <c r="J125" i="10"/>
  <c r="J115" i="10"/>
  <c r="BK107" i="10"/>
  <c r="BK98" i="10"/>
  <c r="J94" i="10"/>
  <c r="BK163" i="10"/>
  <c r="J155" i="10"/>
  <c r="BK145" i="10"/>
  <c r="BK138" i="10"/>
  <c r="BK131" i="10"/>
  <c r="J122" i="10"/>
  <c r="BK119" i="10"/>
  <c r="BK106" i="10"/>
  <c r="BK103" i="10"/>
  <c r="J98" i="10"/>
  <c r="BK161" i="10"/>
  <c r="J157" i="10"/>
  <c r="BK151" i="10"/>
  <c r="BK149" i="10"/>
  <c r="J143" i="10"/>
  <c r="BK125" i="10"/>
  <c r="J119" i="10"/>
  <c r="J109" i="10"/>
  <c r="BK97" i="10"/>
  <c r="J170" i="10"/>
  <c r="J154" i="10"/>
  <c r="J149" i="10"/>
  <c r="BK142" i="10"/>
  <c r="J136" i="10"/>
  <c r="J123" i="10"/>
  <c r="J113" i="10"/>
  <c r="BK108" i="10"/>
  <c r="J96" i="10"/>
  <c r="J123" i="11"/>
  <c r="J111" i="11"/>
  <c r="J105" i="11"/>
  <c r="J98" i="11"/>
  <c r="J92" i="11"/>
  <c r="J115" i="11"/>
  <c r="BK111" i="11"/>
  <c r="J100" i="11"/>
  <c r="BK124" i="11"/>
  <c r="BK114" i="11"/>
  <c r="J108" i="11"/>
  <c r="BK97" i="11"/>
  <c r="J113" i="11"/>
  <c r="BK105" i="11"/>
  <c r="BK93" i="11"/>
  <c r="BK84" i="12"/>
  <c r="F34" i="12"/>
  <c r="BA68" i="1"/>
  <c r="BK102" i="13"/>
  <c r="BK91" i="13"/>
  <c r="J108" i="13"/>
  <c r="J87" i="13"/>
  <c r="BK104" i="13"/>
  <c r="J97" i="13"/>
  <c r="BK89" i="13"/>
  <c r="BK109" i="13"/>
  <c r="J89" i="13"/>
  <c r="BK96" i="14"/>
  <c r="BK98" i="14"/>
  <c r="J85" i="14"/>
  <c r="J96" i="14"/>
  <c r="BK277" i="2"/>
  <c r="BK240" i="2"/>
  <c r="J222" i="2"/>
  <c r="J175" i="2"/>
  <c r="J138" i="2"/>
  <c r="J119" i="2"/>
  <c r="J100" i="2"/>
  <c r="BK250" i="2"/>
  <c r="BK211" i="2"/>
  <c r="J200" i="2"/>
  <c r="J146" i="2"/>
  <c r="J115" i="2"/>
  <c r="J296" i="2"/>
  <c r="BK284" i="2"/>
  <c r="J188" i="2"/>
  <c r="J106" i="2"/>
  <c r="J303" i="2"/>
  <c r="J240" i="2"/>
  <c r="J225" i="2"/>
  <c r="J205" i="2"/>
  <c r="BK175" i="2"/>
  <c r="BK112" i="2"/>
  <c r="AS55" i="1"/>
  <c r="BK757" i="3"/>
  <c r="J696" i="3"/>
  <c r="BK659" i="3"/>
  <c r="BK647" i="3"/>
  <c r="BK582" i="3"/>
  <c r="BK466" i="3"/>
  <c r="BK414" i="3"/>
  <c r="J394" i="3"/>
  <c r="J380" i="3"/>
  <c r="J316" i="3"/>
  <c r="BK293" i="3"/>
  <c r="BK283" i="3"/>
  <c r="J262" i="3"/>
  <c r="J159" i="3"/>
  <c r="J141" i="3"/>
  <c r="J118" i="3"/>
  <c r="J860" i="3"/>
  <c r="BK811" i="3"/>
  <c r="BK711" i="3"/>
  <c r="J603" i="3"/>
  <c r="BK468" i="3"/>
  <c r="J456" i="3"/>
  <c r="BK432" i="3"/>
  <c r="J403" i="3"/>
  <c r="BK392" i="3"/>
  <c r="J348" i="3"/>
  <c r="J293" i="3"/>
  <c r="BK254" i="3"/>
  <c r="J186" i="3"/>
  <c r="J128" i="3"/>
  <c r="BK907" i="3"/>
  <c r="BK858" i="3"/>
  <c r="J757" i="3"/>
  <c r="J693" i="3"/>
  <c r="J681" i="3"/>
  <c r="J653" i="3"/>
  <c r="J615" i="3"/>
  <c r="J546" i="3"/>
  <c r="J438" i="3"/>
  <c r="J412" i="3"/>
  <c r="BK396" i="3"/>
  <c r="BK319" i="3"/>
  <c r="BK301" i="3"/>
  <c r="J275" i="3"/>
  <c r="BK186" i="3"/>
  <c r="BK159" i="3"/>
  <c r="BK141" i="3"/>
  <c r="BK156" i="4"/>
  <c r="J154" i="4"/>
  <c r="BK152" i="4"/>
  <c r="BK150" i="4"/>
  <c r="J148" i="4"/>
  <c r="BK146" i="4"/>
  <c r="J144" i="4"/>
  <c r="BK142" i="4"/>
  <c r="BK140" i="4"/>
  <c r="J138" i="4"/>
  <c r="J136" i="4"/>
  <c r="J130" i="4"/>
  <c r="J122" i="4"/>
  <c r="BK116" i="4"/>
  <c r="J108" i="4"/>
  <c r="BK100" i="4"/>
  <c r="J92" i="4"/>
  <c r="J156" i="4"/>
  <c r="BK148" i="4"/>
  <c r="J140" i="4"/>
  <c r="J132" i="4"/>
  <c r="BK122" i="4"/>
  <c r="J114" i="4"/>
  <c r="J106" i="4"/>
  <c r="J96" i="4"/>
  <c r="BK92" i="4"/>
  <c r="J306" i="5"/>
  <c r="J287" i="5"/>
  <c r="BK280" i="5"/>
  <c r="J272" i="5"/>
  <c r="BK267" i="5"/>
  <c r="J250" i="5"/>
  <c r="BK246" i="5"/>
  <c r="J239" i="5"/>
  <c r="J228" i="5"/>
  <c r="BK214" i="5"/>
  <c r="BK205" i="5"/>
  <c r="J192" i="5"/>
  <c r="BK184" i="5"/>
  <c r="BK179" i="5"/>
  <c r="J171" i="5"/>
  <c r="BK163" i="5"/>
  <c r="BK158" i="5"/>
  <c r="J145" i="5"/>
  <c r="BK138" i="5"/>
  <c r="J130" i="5"/>
  <c r="BK123" i="5"/>
  <c r="BK117" i="5"/>
  <c r="J105" i="5"/>
  <c r="BK101" i="5"/>
  <c r="BK295" i="5"/>
  <c r="BK287" i="5"/>
  <c r="J282" i="5"/>
  <c r="J276" i="5"/>
  <c r="BK259" i="5"/>
  <c r="BK250" i="5"/>
  <c r="J241" i="5"/>
  <c r="J236" i="5"/>
  <c r="J230" i="5"/>
  <c r="BK223" i="5"/>
  <c r="J215" i="5"/>
  <c r="J206" i="5"/>
  <c r="BK192" i="5"/>
  <c r="J184" i="5"/>
  <c r="J181" i="5"/>
  <c r="J172" i="5"/>
  <c r="J168" i="5"/>
  <c r="J163" i="5"/>
  <c r="BK159" i="5"/>
  <c r="J153" i="5"/>
  <c r="BK145" i="5"/>
  <c r="J140" i="5"/>
  <c r="BK136" i="5"/>
  <c r="J124" i="5"/>
  <c r="J120" i="5"/>
  <c r="J111" i="5"/>
  <c r="BK104" i="5"/>
  <c r="BK98" i="5"/>
  <c r="J305" i="5"/>
  <c r="J295" i="5"/>
  <c r="J284" i="5"/>
  <c r="BK276" i="5"/>
  <c r="BK272" i="5"/>
  <c r="J268" i="5"/>
  <c r="BK264" i="5"/>
  <c r="BK251" i="5"/>
  <c r="J240" i="5"/>
  <c r="BK230" i="5"/>
  <c r="J218" i="5"/>
  <c r="BK211" i="5"/>
  <c r="BK203" i="5"/>
  <c r="BK193" i="5"/>
  <c r="J183" i="5"/>
  <c r="BK177" i="5"/>
  <c r="BK164" i="5"/>
  <c r="J155" i="5"/>
  <c r="BK146" i="5"/>
  <c r="J138" i="5"/>
  <c r="BK129" i="5"/>
  <c r="BK113" i="5"/>
  <c r="J104" i="5"/>
  <c r="BK299" i="6"/>
  <c r="J295" i="6"/>
  <c r="BK293" i="6"/>
  <c r="J291" i="6"/>
  <c r="J288" i="6"/>
  <c r="BK286" i="6"/>
  <c r="BK282" i="6"/>
  <c r="BK274" i="6"/>
  <c r="BK265" i="6"/>
  <c r="J258" i="6"/>
  <c r="BK249" i="6"/>
  <c r="BK242" i="6"/>
  <c r="J238" i="6"/>
  <c r="BK231" i="6"/>
  <c r="J225" i="6"/>
  <c r="J219" i="6"/>
  <c r="BK214" i="6"/>
  <c r="J211" i="6"/>
  <c r="J204" i="6"/>
  <c r="J201" i="6"/>
  <c r="BK194" i="6"/>
  <c r="BK188" i="6"/>
  <c r="BK184" i="6"/>
  <c r="BK180" i="6"/>
  <c r="J172" i="6"/>
  <c r="J164" i="6"/>
  <c r="BK160" i="6"/>
  <c r="J150" i="6"/>
  <c r="J142" i="6"/>
  <c r="J137" i="6"/>
  <c r="J126" i="6"/>
  <c r="BK123" i="6"/>
  <c r="J119" i="6"/>
  <c r="J112" i="6"/>
  <c r="BK292" i="6"/>
  <c r="J286" i="6"/>
  <c r="J282" i="6"/>
  <c r="BK278" i="6"/>
  <c r="J272" i="6"/>
  <c r="J269" i="6"/>
  <c r="J262" i="6"/>
  <c r="J255" i="6"/>
  <c r="BK247" i="6"/>
  <c r="J236" i="6"/>
  <c r="J231" i="6"/>
  <c r="BK225" i="6"/>
  <c r="J217" i="6"/>
  <c r="J212" i="6"/>
  <c r="J208" i="6"/>
  <c r="BK203" i="6"/>
  <c r="J199" i="6"/>
  <c r="J197" i="6"/>
  <c r="J191" i="6"/>
  <c r="J186" i="6"/>
  <c r="BK179" i="6"/>
  <c r="BK171" i="6"/>
  <c r="J166" i="6"/>
  <c r="J160" i="6"/>
  <c r="BK146" i="6"/>
  <c r="J140" i="6"/>
  <c r="J132" i="6"/>
  <c r="J128" i="6"/>
  <c r="J122" i="6"/>
  <c r="BK112" i="6"/>
  <c r="BK295" i="6"/>
  <c r="J290" i="6"/>
  <c r="BK285" i="6"/>
  <c r="BK281" i="6"/>
  <c r="J275" i="6"/>
  <c r="BK272" i="6"/>
  <c r="BK270" i="6"/>
  <c r="J266" i="6"/>
  <c r="BK263" i="6"/>
  <c r="J254" i="6"/>
  <c r="J251" i="6"/>
  <c r="J247" i="6"/>
  <c r="J242" i="6"/>
  <c r="BK230" i="6"/>
  <c r="BK226" i="6"/>
  <c r="BK219" i="6"/>
  <c r="J215" i="6"/>
  <c r="BK210" i="6"/>
  <c r="J206" i="6"/>
  <c r="J202" i="6"/>
  <c r="BK197" i="6"/>
  <c r="J194" i="6"/>
  <c r="BK191" i="6"/>
  <c r="BK185" i="6"/>
  <c r="J180" i="6"/>
  <c r="BK176" i="6"/>
  <c r="J170" i="6"/>
  <c r="BK158" i="6"/>
  <c r="J149" i="6"/>
  <c r="J146" i="6"/>
  <c r="BK142" i="6"/>
  <c r="J138" i="6"/>
  <c r="BK122" i="6"/>
  <c r="J121" i="6"/>
  <c r="BK116" i="6"/>
  <c r="J222" i="7"/>
  <c r="J219" i="7"/>
  <c r="J211" i="7"/>
  <c r="BK208" i="7"/>
  <c r="J203" i="7"/>
  <c r="BK197" i="7"/>
  <c r="BK188" i="7"/>
  <c r="J184" i="7"/>
  <c r="J177" i="7"/>
  <c r="J171" i="7"/>
  <c r="J163" i="7"/>
  <c r="J155" i="7"/>
  <c r="BK152" i="7"/>
  <c r="BK148" i="7"/>
  <c r="J145" i="7"/>
  <c r="BK132" i="7"/>
  <c r="BK129" i="7"/>
  <c r="J128" i="7"/>
  <c r="J127" i="7"/>
  <c r="J126" i="7"/>
  <c r="BK122" i="7"/>
  <c r="J121" i="7"/>
  <c r="BK119" i="7"/>
  <c r="J117" i="7"/>
  <c r="J116" i="7"/>
  <c r="J115" i="7"/>
  <c r="BK112" i="7"/>
  <c r="J110" i="7"/>
  <c r="BK220" i="7"/>
  <c r="J217" i="7"/>
  <c r="BK214" i="7"/>
  <c r="BK209" i="7"/>
  <c r="J206" i="7"/>
  <c r="J199" i="7"/>
  <c r="J193" i="7"/>
  <c r="J187" i="7"/>
  <c r="BK185" i="7"/>
  <c r="BK180" i="7"/>
  <c r="J223" i="7"/>
  <c r="BK217" i="7"/>
  <c r="J214" i="7"/>
  <c r="BK206" i="7"/>
  <c r="BK202" i="7"/>
  <c r="BK194" i="7"/>
  <c r="J190" i="7"/>
  <c r="J182" i="7"/>
  <c r="J180" i="7"/>
  <c r="J170" i="7"/>
  <c r="BK161" i="7"/>
  <c r="BK156" i="7"/>
  <c r="J153" i="7"/>
  <c r="J148" i="7"/>
  <c r="BK145" i="7"/>
  <c r="J142" i="7"/>
  <c r="J139" i="7"/>
  <c r="BK136" i="7"/>
  <c r="BK168" i="8"/>
  <c r="BK163" i="8"/>
  <c r="J159" i="8"/>
  <c r="BK152" i="8"/>
  <c r="J133" i="8"/>
  <c r="J123" i="8"/>
  <c r="BK111" i="8"/>
  <c r="J170" i="8"/>
  <c r="BK164" i="8"/>
  <c r="BK159" i="8"/>
  <c r="J152" i="8"/>
  <c r="BK148" i="8"/>
  <c r="BK145" i="8"/>
  <c r="BK139" i="8"/>
  <c r="BK135" i="8"/>
  <c r="J129" i="8"/>
  <c r="J121" i="8"/>
  <c r="BK109" i="8"/>
  <c r="J111" i="8"/>
  <c r="J136" i="9"/>
  <c r="J129" i="9"/>
  <c r="J120" i="9"/>
  <c r="J106" i="9"/>
  <c r="J130" i="9"/>
  <c r="BK124" i="9"/>
  <c r="J126" i="9"/>
  <c r="BK117" i="9"/>
  <c r="J109" i="9"/>
  <c r="BK170" i="10"/>
  <c r="BK167" i="10"/>
  <c r="BK152" i="10"/>
  <c r="BK139" i="10"/>
  <c r="BK132" i="10"/>
  <c r="J127" i="10"/>
  <c r="BK121" i="10"/>
  <c r="J114" i="10"/>
  <c r="J106" i="10"/>
  <c r="J97" i="10"/>
  <c r="BK168" i="10"/>
  <c r="BK164" i="10"/>
  <c r="BK160" i="10"/>
  <c r="BK154" i="10"/>
  <c r="BK141" i="10"/>
  <c r="BK130" i="10"/>
  <c r="J121" i="10"/>
  <c r="BK116" i="10"/>
  <c r="J110" i="10"/>
  <c r="BK102" i="10"/>
  <c r="BK126" i="10"/>
  <c r="BK118" i="10"/>
  <c r="J108" i="10"/>
  <c r="J93" i="10"/>
  <c r="J163" i="10"/>
  <c r="J151" i="10"/>
  <c r="J146" i="10"/>
  <c r="J141" i="10"/>
  <c r="J134" i="10"/>
  <c r="BK127" i="10"/>
  <c r="J116" i="10"/>
  <c r="J111" i="10"/>
  <c r="BK99" i="10"/>
  <c r="J124" i="11"/>
  <c r="BK113" i="11"/>
  <c r="J109" i="11"/>
  <c r="J101" i="11"/>
  <c r="J91" i="11"/>
  <c r="BK116" i="11"/>
  <c r="BK108" i="11"/>
  <c r="J95" i="11"/>
  <c r="J118" i="11"/>
  <c r="BK110" i="11"/>
  <c r="BK107" i="11"/>
  <c r="J120" i="11"/>
  <c r="J107" i="11"/>
  <c r="BK100" i="11"/>
  <c r="BK92" i="11"/>
  <c r="F37" i="12"/>
  <c r="BD68" i="1"/>
  <c r="BK110" i="13"/>
  <c r="J98" i="13"/>
  <c r="J110" i="13"/>
  <c r="J105" i="13"/>
  <c r="BK85" i="13"/>
  <c r="J103" i="13"/>
  <c r="BK99" i="13"/>
  <c r="J93" i="13"/>
  <c r="J112" i="13"/>
  <c r="J95" i="13"/>
  <c r="J101" i="14"/>
  <c r="J89" i="14"/>
  <c r="BK94" i="14"/>
  <c r="BK101" i="14"/>
  <c r="BK89" i="14"/>
  <c r="J277" i="2"/>
  <c r="J250" i="2"/>
  <c r="BK233" i="2"/>
  <c r="J211" i="2"/>
  <c r="BK146" i="2"/>
  <c r="J133" i="2"/>
  <c r="BK115" i="2"/>
  <c r="J268" i="2"/>
  <c r="J228" i="2"/>
  <c r="BK202" i="2"/>
  <c r="J154" i="2"/>
  <c r="BK119" i="2"/>
  <c r="J309" i="2"/>
  <c r="BK290" i="2"/>
  <c r="J284" i="2"/>
  <c r="BK154" i="2"/>
  <c r="BK309" i="2"/>
  <c r="BK254" i="2"/>
  <c r="BK228" i="2"/>
  <c r="J216" i="2"/>
  <c r="BK200" i="2"/>
  <c r="BK138" i="2"/>
  <c r="AS62" i="1"/>
  <c r="J782" i="3"/>
  <c r="BK752" i="3"/>
  <c r="BK681" i="3"/>
  <c r="BK653" i="3"/>
  <c r="BK615" i="3"/>
  <c r="BK546" i="3"/>
  <c r="J462" i="3"/>
  <c r="BK403" i="3"/>
  <c r="BK390" i="3"/>
  <c r="BK346" i="3"/>
  <c r="J303" i="3"/>
  <c r="BK277" i="3"/>
  <c r="J179" i="3"/>
  <c r="BK151" i="3"/>
  <c r="BK134" i="3"/>
  <c r="J907" i="3"/>
  <c r="J858" i="3"/>
  <c r="BK805" i="3"/>
  <c r="BK696" i="3"/>
  <c r="BK693" i="3"/>
  <c r="BK690" i="3"/>
  <c r="BK687" i="3"/>
  <c r="BK684" i="3"/>
  <c r="BK672" i="3"/>
  <c r="J659" i="3"/>
  <c r="J656" i="3"/>
  <c r="J650" i="3"/>
  <c r="J645" i="3"/>
  <c r="BK612" i="3"/>
  <c r="J609" i="3"/>
  <c r="BK606" i="3"/>
  <c r="BK600" i="3"/>
  <c r="J528" i="3"/>
  <c r="J459" i="3"/>
  <c r="BK438" i="3"/>
  <c r="J406" i="3"/>
  <c r="BK394" i="3"/>
  <c r="BK380" i="3"/>
  <c r="BK303" i="3"/>
  <c r="BK268" i="3"/>
  <c r="BK189" i="3"/>
  <c r="J151" i="3"/>
  <c r="J105" i="3"/>
  <c r="BK860" i="3"/>
  <c r="J805" i="3"/>
  <c r="J754" i="3"/>
  <c r="J690" i="3"/>
  <c r="J672" i="3"/>
  <c r="J647" i="3"/>
  <c r="J606" i="3"/>
  <c r="BK528" i="3"/>
  <c r="BK456" i="3"/>
  <c r="J432" i="3"/>
  <c r="BK406" i="3"/>
  <c r="BK388" i="3"/>
  <c r="BK348" i="3"/>
  <c r="BK306" i="3"/>
  <c r="J277" i="3"/>
  <c r="J254" i="3"/>
  <c r="J164" i="3"/>
  <c r="J134" i="3"/>
  <c r="BK158" i="4"/>
  <c r="J128" i="4"/>
  <c r="J120" i="4"/>
  <c r="BK112" i="4"/>
  <c r="BK104" i="4"/>
  <c r="J98" i="4"/>
  <c r="J90" i="4"/>
  <c r="J152" i="4"/>
  <c r="BK144" i="4"/>
  <c r="BK138" i="4"/>
  <c r="BK130" i="4"/>
  <c r="BK124" i="4"/>
  <c r="J116" i="4"/>
  <c r="J110" i="4"/>
  <c r="J100" i="4"/>
  <c r="BK98" i="4"/>
  <c r="J307" i="5"/>
  <c r="J297" i="5"/>
  <c r="BK282" i="5"/>
  <c r="BK274" i="5"/>
  <c r="J271" i="5"/>
  <c r="J254" i="5"/>
  <c r="J248" i="5"/>
  <c r="J238" i="5"/>
  <c r="J226" i="5"/>
  <c r="BK221" i="5"/>
  <c r="J209" i="5"/>
  <c r="J200" i="5"/>
  <c r="J186" i="5"/>
  <c r="J180" i="5"/>
  <c r="BK173" i="5"/>
  <c r="BK168" i="5"/>
  <c r="BK162" i="5"/>
  <c r="J147" i="5"/>
  <c r="BK142" i="5"/>
  <c r="J136" i="5"/>
  <c r="BK127" i="5"/>
  <c r="J121" i="5"/>
  <c r="J113" i="5"/>
  <c r="J102" i="5"/>
  <c r="J304" i="5"/>
  <c r="J290" i="5"/>
  <c r="BK283" i="5"/>
  <c r="J279" i="5"/>
  <c r="BK266" i="5"/>
  <c r="J251" i="5"/>
  <c r="J243" i="5"/>
  <c r="J237" i="5"/>
  <c r="J232" i="5"/>
  <c r="J224" i="5"/>
  <c r="BK217" i="5"/>
  <c r="BK209" i="5"/>
  <c r="BK196" i="5"/>
  <c r="J188" i="5"/>
  <c r="J177" i="5"/>
  <c r="BK171" i="5"/>
  <c r="J167" i="5"/>
  <c r="J162" i="5"/>
  <c r="J158" i="5"/>
  <c r="J152" i="5"/>
  <c r="BK144" i="5"/>
  <c r="J139" i="5"/>
  <c r="J135" i="5"/>
  <c r="J127" i="5"/>
  <c r="J117" i="5"/>
  <c r="BK109" i="5"/>
  <c r="BK102" i="5"/>
  <c r="BK307" i="5"/>
  <c r="J300" i="5"/>
  <c r="BK286" i="5"/>
  <c r="J280" i="5"/>
  <c r="J274" i="5"/>
  <c r="J270" i="5"/>
  <c r="J259" i="5"/>
  <c r="BK249" i="5"/>
  <c r="BK239" i="5"/>
  <c r="BK226" i="5"/>
  <c r="J217" i="5"/>
  <c r="J208" i="5"/>
  <c r="J202" i="5"/>
  <c r="J191" i="5"/>
  <c r="BK180" i="5"/>
  <c r="J174" i="5"/>
  <c r="BK165" i="5"/>
  <c r="BK157" i="5"/>
  <c r="BK152" i="5"/>
  <c r="BK143" i="5"/>
  <c r="BK137" i="5"/>
  <c r="J115" i="5"/>
  <c r="J109" i="5"/>
  <c r="J101" i="5"/>
  <c r="J98" i="5"/>
  <c r="BK301" i="6"/>
  <c r="J188" i="7"/>
  <c r="BK177" i="7"/>
  <c r="BK171" i="7"/>
  <c r="BK163" i="7"/>
  <c r="BK157" i="7"/>
  <c r="J154" i="7"/>
  <c r="BK149" i="7"/>
  <c r="J143" i="7"/>
  <c r="BK139" i="7"/>
  <c r="J136" i="7"/>
  <c r="J167" i="8"/>
  <c r="J161" i="8"/>
  <c r="J153" i="8"/>
  <c r="BK131" i="8"/>
  <c r="J125" i="8"/>
  <c r="BK117" i="8"/>
  <c r="J113" i="8"/>
  <c r="BK103" i="8"/>
  <c r="BK167" i="8"/>
  <c r="BK161" i="8"/>
  <c r="BK153" i="8"/>
  <c r="J148" i="8"/>
  <c r="BK141" i="8"/>
  <c r="BK137" i="8"/>
  <c r="BK133" i="8"/>
  <c r="BK123" i="8"/>
  <c r="J117" i="8"/>
  <c r="J107" i="8"/>
  <c r="J105" i="8"/>
  <c r="BK130" i="9"/>
  <c r="J124" i="9"/>
  <c r="J114" i="9"/>
  <c r="J135" i="9"/>
  <c r="BK129" i="9"/>
  <c r="BK120" i="9"/>
  <c r="J111" i="9"/>
  <c r="J116" i="9"/>
  <c r="BK136" i="9"/>
  <c r="BK171" i="10"/>
  <c r="J168" i="10"/>
  <c r="J161" i="10"/>
  <c r="BK148" i="10"/>
  <c r="J138" i="10"/>
  <c r="J130" i="10"/>
  <c r="J126" i="10"/>
  <c r="J117" i="10"/>
  <c r="J112" i="10"/>
  <c r="J103" i="10"/>
  <c r="BK93" i="10"/>
  <c r="J162" i="10"/>
  <c r="BK157" i="10"/>
  <c r="J148" i="10"/>
  <c r="BK140" i="10"/>
  <c r="BK134" i="10"/>
  <c r="BK128" i="10"/>
  <c r="BK115" i="10"/>
  <c r="BK105" i="10"/>
  <c r="BK101" i="10"/>
  <c r="J171" i="10"/>
  <c r="BK158" i="10"/>
  <c r="BK153" i="10"/>
  <c r="BK146" i="10"/>
  <c r="J139" i="10"/>
  <c r="BK123" i="10"/>
  <c r="BK117" i="10"/>
  <c r="J107" i="10"/>
  <c r="J95" i="10"/>
  <c r="J164" i="10"/>
  <c r="J152" i="10"/>
  <c r="BK147" i="10"/>
  <c r="BK143" i="10"/>
  <c r="BK135" i="10"/>
  <c r="J128" i="10"/>
  <c r="BK114" i="10"/>
  <c r="BK109" i="10"/>
  <c r="J102" i="10"/>
  <c r="BK119" i="11"/>
  <c r="J110" i="11"/>
  <c r="BK104" i="11"/>
  <c r="J97" i="11"/>
  <c r="BK123" i="11"/>
  <c r="BK118" i="11"/>
  <c r="J104" i="11"/>
  <c r="J99" i="11"/>
  <c r="BK120" i="11"/>
  <c r="BK112" i="11"/>
  <c r="BK103" i="11"/>
  <c r="BK122" i="11"/>
  <c r="J112" i="11"/>
  <c r="BK102" i="11"/>
  <c r="BK98" i="11"/>
  <c r="J84" i="12"/>
  <c r="F36" i="12"/>
  <c r="BC68" i="1"/>
  <c r="BK101" i="13"/>
  <c r="BK112" i="13"/>
  <c r="J99" i="13"/>
  <c r="BK108" i="13"/>
  <c r="J102" i="13"/>
  <c r="BK95" i="13"/>
  <c r="J85" i="13"/>
  <c r="J104" i="13"/>
  <c r="BK87" i="13"/>
  <c r="J98" i="14"/>
  <c r="J87" i="14"/>
  <c r="BK87" i="14"/>
  <c r="J91" i="14"/>
  <c r="J254" i="2"/>
  <c r="J246" i="2"/>
  <c r="BK225" i="2"/>
  <c r="BK216" i="2"/>
  <c r="J165" i="2"/>
  <c r="J125" i="2"/>
  <c r="J112" i="2"/>
  <c r="J316" i="2"/>
  <c r="BK246" i="2"/>
  <c r="BK205" i="2"/>
  <c r="BK165" i="2"/>
  <c r="BK125" i="2"/>
  <c r="BK106" i="2"/>
  <c r="BK303" i="2"/>
  <c r="J290" i="2"/>
  <c r="BK268" i="2"/>
  <c r="BK133" i="2"/>
  <c r="BK316" i="2"/>
  <c r="BK296" i="2"/>
  <c r="J233" i="2"/>
  <c r="BK222" i="2"/>
  <c r="J202" i="2"/>
  <c r="BK188" i="2"/>
  <c r="BK100" i="2"/>
  <c r="J820" i="3"/>
  <c r="BK818" i="3"/>
  <c r="BK808" i="3"/>
  <c r="J760" i="3"/>
  <c r="J711" i="3"/>
  <c r="J662" i="3"/>
  <c r="BK650" i="3"/>
  <c r="BK603" i="3"/>
  <c r="J468" i="3"/>
  <c r="J435" i="3"/>
  <c r="J396" i="3"/>
  <c r="BK385" i="3"/>
  <c r="J319" i="3"/>
  <c r="J301" i="3"/>
  <c r="BK279" i="3"/>
  <c r="J246" i="3"/>
  <c r="BK155" i="3"/>
  <c r="BK128" i="3"/>
  <c r="BK112" i="3"/>
  <c r="J863" i="3"/>
  <c r="J818" i="3"/>
  <c r="BK760" i="3"/>
  <c r="J702" i="3"/>
  <c r="J564" i="3"/>
  <c r="J466" i="3"/>
  <c r="J441" i="3"/>
  <c r="BK409" i="3"/>
  <c r="J398" i="3"/>
  <c r="J390" i="3"/>
  <c r="J346" i="3"/>
  <c r="J283" i="3"/>
  <c r="BK246" i="3"/>
  <c r="BK171" i="3"/>
  <c r="J112" i="3"/>
  <c r="BK863" i="3"/>
  <c r="J808" i="3"/>
  <c r="BK699" i="3"/>
  <c r="J684" i="3"/>
  <c r="BK656" i="3"/>
  <c r="J612" i="3"/>
  <c r="BK564" i="3"/>
  <c r="BK459" i="3"/>
  <c r="BK435" i="3"/>
  <c r="J409" i="3"/>
  <c r="J392" i="3"/>
  <c r="J382" i="3"/>
  <c r="BK314" i="3"/>
  <c r="J279" i="3"/>
  <c r="J189" i="3"/>
  <c r="J155" i="3"/>
  <c r="J124" i="3"/>
  <c r="BK134" i="4"/>
  <c r="J124" i="4"/>
  <c r="J118" i="4"/>
  <c r="BK110" i="4"/>
  <c r="BK102" i="4"/>
  <c r="BK94" i="4"/>
  <c r="BK88" i="4"/>
  <c r="BK154" i="4"/>
  <c r="J146" i="4"/>
  <c r="BK136" i="4"/>
  <c r="BK128" i="4"/>
  <c r="BK120" i="4"/>
  <c r="J112" i="4"/>
  <c r="J104" i="4"/>
  <c r="J94" i="4"/>
  <c r="BK90" i="4"/>
  <c r="BK305" i="5"/>
  <c r="BK284" i="5"/>
  <c r="J278" i="5"/>
  <c r="J269" i="5"/>
  <c r="J264" i="5"/>
  <c r="J249" i="5"/>
  <c r="BK241" i="5"/>
  <c r="BK232" i="5"/>
  <c r="J223" i="5"/>
  <c r="J211" i="5"/>
  <c r="J203" i="5"/>
  <c r="BK194" i="5"/>
  <c r="BK182" i="5"/>
  <c r="J178" i="5"/>
  <c r="BK170" i="5"/>
  <c r="J164" i="5"/>
  <c r="BK155" i="5"/>
  <c r="J146" i="5"/>
  <c r="BK141" i="5"/>
  <c r="BK133" i="5"/>
  <c r="BK124" i="5"/>
  <c r="BK120" i="5"/>
  <c r="BK106" i="5"/>
  <c r="BK99" i="5"/>
  <c r="BK300" i="5"/>
  <c r="BK290" i="5"/>
  <c r="BK281" i="5"/>
  <c r="J275" i="5"/>
  <c r="BK254" i="5"/>
  <c r="BK245" i="5"/>
  <c r="BK240" i="5"/>
  <c r="J234" i="5"/>
  <c r="BK228" i="5"/>
  <c r="BK220" i="5"/>
  <c r="J214" i="5"/>
  <c r="BK202" i="5"/>
  <c r="BK191" i="5"/>
  <c r="BK183" i="5"/>
  <c r="J173" i="5"/>
  <c r="BK169" i="5"/>
  <c r="J165" i="5"/>
  <c r="BK161" i="5"/>
  <c r="J157" i="5"/>
  <c r="BK147" i="5"/>
  <c r="J142" i="5"/>
  <c r="J133" i="5"/>
  <c r="J129" i="5"/>
  <c r="BK121" i="5"/>
  <c r="BK115" i="5"/>
  <c r="J106" i="5"/>
  <c r="BK100" i="5"/>
  <c r="BK306" i="5"/>
  <c r="BK297" i="5"/>
  <c r="J285" i="5"/>
  <c r="BK279" i="5"/>
  <c r="BK273" i="5"/>
  <c r="BK269" i="5"/>
  <c r="J266" i="5"/>
  <c r="BK252" i="5"/>
  <c r="BK243" i="5"/>
  <c r="BK234" i="5"/>
  <c r="J221" i="5"/>
  <c r="J212" i="5"/>
  <c r="J205" i="5"/>
  <c r="J194" i="5"/>
  <c r="BK188" i="5"/>
  <c r="BK178" i="5"/>
  <c r="BK167" i="5"/>
  <c r="BK160" i="5"/>
  <c r="BK153" i="5"/>
  <c r="BK149" i="5"/>
  <c r="BK140" i="5"/>
  <c r="BK132" i="5"/>
  <c r="BK114" i="5"/>
  <c r="BK107" i="5"/>
  <c r="J100" i="5"/>
  <c r="J97" i="5"/>
  <c r="J301" i="6"/>
  <c r="BK290" i="6"/>
  <c r="J283" i="6"/>
  <c r="BK279" i="6"/>
  <c r="J273" i="6"/>
  <c r="J263" i="6"/>
  <c r="BK252" i="6"/>
  <c r="BK246" i="6"/>
  <c r="BK234" i="6"/>
  <c r="J226" i="6"/>
  <c r="J220" i="6"/>
  <c r="BK216" i="6"/>
  <c r="BK212" i="6"/>
  <c r="BK206" i="6"/>
  <c r="BK202" i="6"/>
  <c r="BK198" i="6"/>
  <c r="BK192" i="6"/>
  <c r="BK186" i="6"/>
  <c r="J181" i="6"/>
  <c r="J178" i="6"/>
  <c r="BK168" i="6"/>
  <c r="J158" i="6"/>
  <c r="BK154" i="6"/>
  <c r="J148" i="6"/>
  <c r="J141" i="6"/>
  <c r="BK132" i="6"/>
  <c r="J124" i="6"/>
  <c r="BK117" i="6"/>
  <c r="J299" i="6"/>
  <c r="BK289" i="6"/>
  <c r="J281" i="6"/>
  <c r="BK275" i="6"/>
  <c r="J270" i="6"/>
  <c r="J264" i="6"/>
  <c r="BK258" i="6"/>
  <c r="BK251" i="6"/>
  <c r="BK248" i="6"/>
  <c r="BK238" i="6"/>
  <c r="J233" i="6"/>
  <c r="BK222" i="6"/>
  <c r="J216" i="6"/>
  <c r="J210" i="6"/>
  <c r="J207" i="6"/>
  <c r="BK201" i="6"/>
  <c r="J198" i="6"/>
  <c r="J193" i="6"/>
  <c r="J187" i="6"/>
  <c r="BK181" i="6"/>
  <c r="J176" i="6"/>
  <c r="BK170" i="6"/>
  <c r="J162" i="6"/>
  <c r="J151" i="6"/>
  <c r="BK143" i="6"/>
  <c r="BK138" i="6"/>
  <c r="BK130" i="6"/>
  <c r="BK126" i="6"/>
  <c r="J116" i="6"/>
  <c r="J300" i="6"/>
  <c r="J293" i="6"/>
  <c r="BK287" i="6"/>
  <c r="BK283" i="6"/>
  <c r="J278" i="6"/>
  <c r="J274" i="6"/>
  <c r="J271" i="6"/>
  <c r="J267" i="6"/>
  <c r="BK264" i="6"/>
  <c r="BK255" i="6"/>
  <c r="J252" i="6"/>
  <c r="J249" i="6"/>
  <c r="BK243" i="6"/>
  <c r="BK241" i="6"/>
  <c r="BK224" i="6"/>
  <c r="J218" i="6"/>
  <c r="J214" i="6"/>
  <c r="BK211" i="6"/>
  <c r="BK208" i="6"/>
  <c r="BK204" i="6"/>
  <c r="BK199" i="6"/>
  <c r="BK195" i="6"/>
  <c r="J192" i="6"/>
  <c r="J189" i="6"/>
  <c r="J184" i="6"/>
  <c r="BK178" i="6"/>
  <c r="BK174" i="6"/>
  <c r="BK166" i="6"/>
  <c r="J154" i="6"/>
  <c r="BK148" i="6"/>
  <c r="BK144" i="6"/>
  <c r="J139" i="6"/>
  <c r="BK124" i="6"/>
  <c r="BK119" i="6"/>
  <c r="J115" i="6"/>
  <c r="J221" i="7"/>
  <c r="BK218" i="7"/>
  <c r="J210" i="7"/>
  <c r="J207" i="7"/>
  <c r="J202" i="7"/>
  <c r="BK189" i="7"/>
  <c r="J185" i="7"/>
  <c r="BK179" i="7"/>
  <c r="BK172" i="7"/>
  <c r="BK167" i="7"/>
  <c r="J157" i="7"/>
  <c r="BK153" i="7"/>
  <c r="J149" i="7"/>
  <c r="J146" i="7"/>
  <c r="BK134" i="7"/>
  <c r="J132" i="7"/>
  <c r="J130" i="7"/>
  <c r="BK128" i="7"/>
  <c r="BK125" i="7"/>
  <c r="J125" i="7"/>
  <c r="J123" i="7"/>
  <c r="BK121" i="7"/>
  <c r="J120" i="7"/>
  <c r="BK117" i="7"/>
  <c r="BK115" i="7"/>
  <c r="J113" i="7"/>
  <c r="BK110" i="7"/>
  <c r="BK224" i="7"/>
  <c r="BK222" i="7"/>
  <c r="BK190" i="7"/>
  <c r="J179" i="7"/>
  <c r="BK221" i="7"/>
  <c r="BK216" i="7"/>
  <c r="BK211" i="7"/>
  <c r="BK205" i="7"/>
  <c r="J201" i="7"/>
  <c r="BK193" i="7"/>
  <c r="BK184" i="7"/>
  <c r="J172" i="7"/>
  <c r="J161" i="7"/>
  <c r="J156" i="7"/>
  <c r="J152" i="7"/>
  <c r="BK147" i="7"/>
  <c r="BK143" i="7"/>
  <c r="BK141" i="7"/>
  <c r="J138" i="7"/>
  <c r="J169" i="8"/>
  <c r="J164" i="8"/>
  <c r="J155" i="8"/>
  <c r="J150" i="8"/>
  <c r="BK127" i="8"/>
  <c r="BK121" i="8"/>
  <c r="BK115" i="8"/>
  <c r="BK107" i="8"/>
  <c r="J168" i="8"/>
  <c r="BK162" i="8"/>
  <c r="BK155" i="8"/>
  <c r="BK150" i="8"/>
  <c r="J147" i="8"/>
  <c r="J141" i="8"/>
  <c r="J139" i="8"/>
  <c r="J135" i="8"/>
  <c r="J127" i="8"/>
  <c r="BK113" i="8"/>
  <c r="BK105" i="8"/>
  <c r="J103" i="8"/>
  <c r="BK134" i="9"/>
  <c r="J128" i="9"/>
  <c r="BK119" i="9"/>
  <c r="J134" i="9"/>
  <c r="BK128" i="9"/>
  <c r="J117" i="9"/>
  <c r="BK106" i="9"/>
  <c r="J119" i="9"/>
  <c r="BK111" i="9"/>
  <c r="BK169" i="10"/>
  <c r="J166" i="10"/>
  <c r="J160" i="10"/>
  <c r="J142" i="10"/>
  <c r="BK137" i="10"/>
  <c r="J129" i="10"/>
  <c r="J120" i="10"/>
  <c r="BK113" i="10"/>
  <c r="J101" i="10"/>
  <c r="BK96" i="10"/>
  <c r="J167" i="10"/>
  <c r="J159" i="10"/>
  <c r="J144" i="10"/>
  <c r="BK136" i="10"/>
  <c r="BK129" i="10"/>
  <c r="BK120" i="10"/>
  <c r="BK111" i="10"/>
  <c r="BK104" i="10"/>
  <c r="J99" i="10"/>
  <c r="BK159" i="10"/>
  <c r="BK155" i="10"/>
  <c r="J150" i="10"/>
  <c r="J147" i="10"/>
  <c r="J145" i="10"/>
  <c r="J135" i="10"/>
  <c r="BK122" i="10"/>
  <c r="BK110" i="10"/>
  <c r="J104" i="10"/>
  <c r="BK94" i="10"/>
  <c r="BK166" i="10"/>
  <c r="J153" i="10"/>
  <c r="BK150" i="10"/>
  <c r="BK144" i="10"/>
  <c r="J137" i="10"/>
  <c r="J132" i="10"/>
  <c r="J118" i="10"/>
  <c r="BK112" i="10"/>
  <c r="J105" i="10"/>
  <c r="BK95" i="10"/>
  <c r="BK115" i="11"/>
  <c r="BK106" i="11"/>
  <c r="J102" i="11"/>
  <c r="BK95" i="11"/>
  <c r="J122" i="11"/>
  <c r="J114" i="11"/>
  <c r="J103" i="11"/>
  <c r="J93" i="11"/>
  <c r="J116" i="11"/>
  <c r="BK109" i="11"/>
  <c r="BK101" i="11"/>
  <c r="J119" i="11"/>
  <c r="J106" i="11"/>
  <c r="BK99" i="11"/>
  <c r="BK91" i="11"/>
  <c r="F35" i="12"/>
  <c r="BB68" i="1"/>
  <c r="BK103" i="13"/>
  <c r="BK97" i="13"/>
  <c r="J109" i="13"/>
  <c r="BK93" i="13"/>
  <c r="BK105" i="13"/>
  <c r="J101" i="13"/>
  <c r="J91" i="13"/>
  <c r="BK84" i="13"/>
  <c r="BK98" i="13"/>
  <c r="J84" i="13"/>
  <c r="J94" i="14"/>
  <c r="BK85" i="14"/>
  <c r="BK91" i="14"/>
  <c r="T99" i="2" l="1"/>
  <c r="P118" i="2"/>
  <c r="P199" i="2"/>
  <c r="R289" i="2"/>
  <c r="R252" i="2"/>
  <c r="P111" i="3"/>
  <c r="P103" i="3" s="1"/>
  <c r="T127" i="3"/>
  <c r="BK185" i="3"/>
  <c r="J185" i="3" s="1"/>
  <c r="J68" i="3" s="1"/>
  <c r="BK274" i="3"/>
  <c r="J274" i="3"/>
  <c r="J69" i="3"/>
  <c r="T282" i="3"/>
  <c r="P305" i="3"/>
  <c r="R318" i="3"/>
  <c r="P387" i="3"/>
  <c r="P402" i="3"/>
  <c r="BK458" i="3"/>
  <c r="J458" i="3"/>
  <c r="J77" i="3" s="1"/>
  <c r="BK652" i="3"/>
  <c r="J652" i="3" s="1"/>
  <c r="J78" i="3" s="1"/>
  <c r="R695" i="3"/>
  <c r="R807" i="3"/>
  <c r="P87" i="4"/>
  <c r="P86" i="4"/>
  <c r="AU58" i="1"/>
  <c r="P96" i="5"/>
  <c r="P110" i="5"/>
  <c r="BK126" i="5"/>
  <c r="J126" i="5"/>
  <c r="J67" i="5" s="1"/>
  <c r="BK176" i="5"/>
  <c r="J176" i="5"/>
  <c r="J68" i="5"/>
  <c r="T199" i="5"/>
  <c r="T198" i="5" s="1"/>
  <c r="T256" i="5"/>
  <c r="R277" i="5"/>
  <c r="P299" i="5"/>
  <c r="BK111" i="6"/>
  <c r="J111" i="6"/>
  <c r="J66" i="6"/>
  <c r="BK118" i="6"/>
  <c r="J118" i="6" s="1"/>
  <c r="J67" i="6" s="1"/>
  <c r="BK125" i="6"/>
  <c r="J125" i="6" s="1"/>
  <c r="J68" i="6" s="1"/>
  <c r="BK136" i="6"/>
  <c r="J136" i="6"/>
  <c r="J71" i="6" s="1"/>
  <c r="BK145" i="6"/>
  <c r="J145" i="6"/>
  <c r="J72" i="6"/>
  <c r="BK153" i="6"/>
  <c r="J153" i="6" s="1"/>
  <c r="J73" i="6" s="1"/>
  <c r="BK169" i="6"/>
  <c r="J169" i="6" s="1"/>
  <c r="J74" i="6" s="1"/>
  <c r="T175" i="6"/>
  <c r="R182" i="6"/>
  <c r="P221" i="6"/>
  <c r="P235" i="6"/>
  <c r="BK240" i="6"/>
  <c r="J240" i="6"/>
  <c r="J81" i="6" s="1"/>
  <c r="R245" i="6"/>
  <c r="R257" i="6"/>
  <c r="T261" i="6"/>
  <c r="P276" i="6"/>
  <c r="R297" i="6"/>
  <c r="BK109" i="7"/>
  <c r="J109" i="7"/>
  <c r="J70" i="7" s="1"/>
  <c r="P135" i="7"/>
  <c r="P169" i="7"/>
  <c r="R176" i="7"/>
  <c r="P183" i="7"/>
  <c r="P192" i="7"/>
  <c r="P196" i="7"/>
  <c r="R200" i="7"/>
  <c r="P213" i="7"/>
  <c r="P212" i="7"/>
  <c r="BK102" i="8"/>
  <c r="R144" i="8"/>
  <c r="P149" i="8"/>
  <c r="R154" i="8"/>
  <c r="P158" i="8"/>
  <c r="P166" i="8"/>
  <c r="P165" i="8" s="1"/>
  <c r="BK108" i="9"/>
  <c r="J108" i="9"/>
  <c r="J71" i="9" s="1"/>
  <c r="BK113" i="9"/>
  <c r="J113" i="9"/>
  <c r="J73" i="9"/>
  <c r="BK118" i="9"/>
  <c r="J118" i="9" s="1"/>
  <c r="J74" i="9" s="1"/>
  <c r="BK121" i="9"/>
  <c r="J121" i="9" s="1"/>
  <c r="J75" i="9" s="1"/>
  <c r="BK125" i="9"/>
  <c r="J125" i="9"/>
  <c r="J76" i="9" s="1"/>
  <c r="BK133" i="9"/>
  <c r="J133" i="9"/>
  <c r="J78" i="9"/>
  <c r="T92" i="10"/>
  <c r="R100" i="10"/>
  <c r="T124" i="10"/>
  <c r="R133" i="10"/>
  <c r="R156" i="10"/>
  <c r="R165" i="10"/>
  <c r="R90" i="11"/>
  <c r="T96" i="11"/>
  <c r="R117" i="11"/>
  <c r="R121" i="11"/>
  <c r="BK83" i="13"/>
  <c r="J83" i="13"/>
  <c r="J60" i="13" s="1"/>
  <c r="BK88" i="13"/>
  <c r="J88" i="13"/>
  <c r="J61" i="13"/>
  <c r="R107" i="13"/>
  <c r="BK99" i="2"/>
  <c r="J99" i="2"/>
  <c r="J65" i="2"/>
  <c r="R118" i="2"/>
  <c r="T199" i="2"/>
  <c r="T289" i="2"/>
  <c r="T252" i="2"/>
  <c r="R111" i="3"/>
  <c r="R103" i="3" s="1"/>
  <c r="BK127" i="3"/>
  <c r="J127" i="3"/>
  <c r="J67" i="3" s="1"/>
  <c r="P185" i="3"/>
  <c r="P274" i="3"/>
  <c r="BK282" i="3"/>
  <c r="J282" i="3" s="1"/>
  <c r="J72" i="3" s="1"/>
  <c r="T305" i="3"/>
  <c r="T318" i="3"/>
  <c r="T387" i="3"/>
  <c r="R402" i="3"/>
  <c r="T458" i="3"/>
  <c r="T652" i="3"/>
  <c r="BK695" i="3"/>
  <c r="J695" i="3" s="1"/>
  <c r="J79" i="3" s="1"/>
  <c r="T807" i="3"/>
  <c r="BK87" i="4"/>
  <c r="J87" i="4" s="1"/>
  <c r="J64" i="4" s="1"/>
  <c r="T96" i="5"/>
  <c r="T110" i="5"/>
  <c r="T126" i="5"/>
  <c r="T176" i="5"/>
  <c r="T125" i="5" s="1"/>
  <c r="BK199" i="5"/>
  <c r="J199" i="5" s="1"/>
  <c r="J70" i="5" s="1"/>
  <c r="BK256" i="5"/>
  <c r="J256" i="5" s="1"/>
  <c r="J71" i="5" s="1"/>
  <c r="T277" i="5"/>
  <c r="T299" i="5"/>
  <c r="P111" i="6"/>
  <c r="P110" i="6" s="1"/>
  <c r="P118" i="6"/>
  <c r="R125" i="6"/>
  <c r="R136" i="6"/>
  <c r="T145" i="6"/>
  <c r="T153" i="6"/>
  <c r="R169" i="6"/>
  <c r="BK175" i="6"/>
  <c r="J175" i="6" s="1"/>
  <c r="J76" i="6" s="1"/>
  <c r="BK182" i="6"/>
  <c r="J182" i="6" s="1"/>
  <c r="J77" i="6" s="1"/>
  <c r="BK221" i="6"/>
  <c r="J221" i="6"/>
  <c r="J78" i="6" s="1"/>
  <c r="BK235" i="6"/>
  <c r="J235" i="6"/>
  <c r="J79" i="6"/>
  <c r="R240" i="6"/>
  <c r="R239" i="6" s="1"/>
  <c r="BK245" i="6"/>
  <c r="J245" i="6"/>
  <c r="J82" i="6" s="1"/>
  <c r="BK257" i="6"/>
  <c r="J257" i="6"/>
  <c r="J83" i="6"/>
  <c r="BK261" i="6"/>
  <c r="J261" i="6" s="1"/>
  <c r="J84" i="6" s="1"/>
  <c r="BK276" i="6"/>
  <c r="J276" i="6" s="1"/>
  <c r="J85" i="6" s="1"/>
  <c r="BK297" i="6"/>
  <c r="J297" i="6"/>
  <c r="J86" i="6" s="1"/>
  <c r="P109" i="7"/>
  <c r="P108" i="7"/>
  <c r="BK135" i="7"/>
  <c r="J135" i="7" s="1"/>
  <c r="J71" i="7" s="1"/>
  <c r="T169" i="7"/>
  <c r="P176" i="7"/>
  <c r="P165" i="7" s="1"/>
  <c r="T183" i="7"/>
  <c r="T192" i="7"/>
  <c r="R196" i="7"/>
  <c r="T200" i="7"/>
  <c r="T213" i="7"/>
  <c r="T212" i="7"/>
  <c r="T102" i="8"/>
  <c r="P144" i="8"/>
  <c r="P143" i="8" s="1"/>
  <c r="P101" i="8" s="1"/>
  <c r="P100" i="8" s="1"/>
  <c r="AU64" i="1" s="1"/>
  <c r="R149" i="8"/>
  <c r="P154" i="8"/>
  <c r="BK158" i="8"/>
  <c r="J158" i="8" s="1"/>
  <c r="J74" i="8" s="1"/>
  <c r="R166" i="8"/>
  <c r="R165" i="8" s="1"/>
  <c r="R108" i="9"/>
  <c r="R104" i="9"/>
  <c r="R113" i="9"/>
  <c r="R118" i="9"/>
  <c r="R112" i="9" s="1"/>
  <c r="R103" i="9" s="1"/>
  <c r="R102" i="9" s="1"/>
  <c r="T121" i="9"/>
  <c r="P125" i="9"/>
  <c r="R133" i="9"/>
  <c r="R132" i="9"/>
  <c r="P92" i="10"/>
  <c r="P100" i="10"/>
  <c r="R124" i="10"/>
  <c r="T133" i="10"/>
  <c r="T156" i="10"/>
  <c r="T165" i="10"/>
  <c r="P90" i="11"/>
  <c r="R96" i="11"/>
  <c r="P117" i="11"/>
  <c r="BK121" i="11"/>
  <c r="J121" i="11"/>
  <c r="J67" i="11"/>
  <c r="R83" i="13"/>
  <c r="P88" i="13"/>
  <c r="BK107" i="13"/>
  <c r="J107" i="13"/>
  <c r="J62" i="13" s="1"/>
  <c r="R84" i="14"/>
  <c r="P93" i="14"/>
  <c r="R99" i="2"/>
  <c r="T118" i="2"/>
  <c r="R199" i="2"/>
  <c r="BK289" i="2"/>
  <c r="J289" i="2"/>
  <c r="J73" i="2" s="1"/>
  <c r="T111" i="3"/>
  <c r="T103" i="3"/>
  <c r="P127" i="3"/>
  <c r="T185" i="3"/>
  <c r="T274" i="3"/>
  <c r="R282" i="3"/>
  <c r="R305" i="3"/>
  <c r="P318" i="3"/>
  <c r="BK387" i="3"/>
  <c r="J387" i="3"/>
  <c r="J75" i="3" s="1"/>
  <c r="T402" i="3"/>
  <c r="P458" i="3"/>
  <c r="R652" i="3"/>
  <c r="T695" i="3"/>
  <c r="P807" i="3"/>
  <c r="T87" i="4"/>
  <c r="T86" i="4"/>
  <c r="R96" i="5"/>
  <c r="R110" i="5"/>
  <c r="P126" i="5"/>
  <c r="R176" i="5"/>
  <c r="P199" i="5"/>
  <c r="P198" i="5" s="1"/>
  <c r="P256" i="5"/>
  <c r="P277" i="5"/>
  <c r="BK299" i="5"/>
  <c r="J299" i="5" s="1"/>
  <c r="J73" i="5" s="1"/>
  <c r="T111" i="6"/>
  <c r="R118" i="6"/>
  <c r="P125" i="6"/>
  <c r="T136" i="6"/>
  <c r="T135" i="6"/>
  <c r="P145" i="6"/>
  <c r="P153" i="6"/>
  <c r="T169" i="6"/>
  <c r="R175" i="6"/>
  <c r="P182" i="6"/>
  <c r="T221" i="6"/>
  <c r="T235" i="6"/>
  <c r="T240" i="6"/>
  <c r="T245" i="6"/>
  <c r="T257" i="6"/>
  <c r="R261" i="6"/>
  <c r="R276" i="6"/>
  <c r="P297" i="6"/>
  <c r="T109" i="7"/>
  <c r="T135" i="7"/>
  <c r="BK169" i="7"/>
  <c r="J169" i="7" s="1"/>
  <c r="J75" i="7" s="1"/>
  <c r="BK176" i="7"/>
  <c r="J176" i="7"/>
  <c r="J76" i="7" s="1"/>
  <c r="BK183" i="7"/>
  <c r="J183" i="7" s="1"/>
  <c r="J77" i="7" s="1"/>
  <c r="BK192" i="7"/>
  <c r="J192" i="7" s="1"/>
  <c r="J78" i="7" s="1"/>
  <c r="BK196" i="7"/>
  <c r="J196" i="7" s="1"/>
  <c r="J79" i="7" s="1"/>
  <c r="BK200" i="7"/>
  <c r="J200" i="7"/>
  <c r="J80" i="7" s="1"/>
  <c r="R213" i="7"/>
  <c r="R212" i="7" s="1"/>
  <c r="R102" i="8"/>
  <c r="T144" i="8"/>
  <c r="T149" i="8"/>
  <c r="T154" i="8"/>
  <c r="T158" i="8"/>
  <c r="BK166" i="8"/>
  <c r="J166" i="8" s="1"/>
  <c r="J76" i="8" s="1"/>
  <c r="P108" i="9"/>
  <c r="P104" i="9" s="1"/>
  <c r="P103" i="9" s="1"/>
  <c r="P102" i="9" s="1"/>
  <c r="AU65" i="1" s="1"/>
  <c r="P113" i="9"/>
  <c r="P112" i="9" s="1"/>
  <c r="P118" i="9"/>
  <c r="P121" i="9"/>
  <c r="T125" i="9"/>
  <c r="T133" i="9"/>
  <c r="T132" i="9" s="1"/>
  <c r="BK92" i="10"/>
  <c r="J92" i="10" s="1"/>
  <c r="J64" i="10" s="1"/>
  <c r="BK100" i="10"/>
  <c r="J100" i="10"/>
  <c r="J65" i="10" s="1"/>
  <c r="BK124" i="10"/>
  <c r="J124" i="10" s="1"/>
  <c r="J66" i="10" s="1"/>
  <c r="BK133" i="10"/>
  <c r="J133" i="10" s="1"/>
  <c r="J67" i="10" s="1"/>
  <c r="BK156" i="10"/>
  <c r="J156" i="10" s="1"/>
  <c r="J68" i="10" s="1"/>
  <c r="BK165" i="10"/>
  <c r="J165" i="10"/>
  <c r="J69" i="10" s="1"/>
  <c r="T90" i="11"/>
  <c r="P96" i="11"/>
  <c r="BK117" i="11"/>
  <c r="J117" i="11" s="1"/>
  <c r="J66" i="11" s="1"/>
  <c r="P121" i="11"/>
  <c r="P83" i="13"/>
  <c r="T88" i="13"/>
  <c r="T107" i="13"/>
  <c r="BK84" i="14"/>
  <c r="J84" i="14"/>
  <c r="J61" i="14"/>
  <c r="T84" i="14"/>
  <c r="R93" i="14"/>
  <c r="P99" i="2"/>
  <c r="P98" i="2"/>
  <c r="BK118" i="2"/>
  <c r="J118" i="2" s="1"/>
  <c r="J66" i="2" s="1"/>
  <c r="BK199" i="2"/>
  <c r="J199" i="2" s="1"/>
  <c r="J67" i="2" s="1"/>
  <c r="P289" i="2"/>
  <c r="P252" i="2"/>
  <c r="BK111" i="3"/>
  <c r="J111" i="3" s="1"/>
  <c r="J66" i="3" s="1"/>
  <c r="R127" i="3"/>
  <c r="R185" i="3"/>
  <c r="R274" i="3"/>
  <c r="P282" i="3"/>
  <c r="BK305" i="3"/>
  <c r="J305" i="3" s="1"/>
  <c r="J73" i="3" s="1"/>
  <c r="BK318" i="3"/>
  <c r="J318" i="3"/>
  <c r="J74" i="3" s="1"/>
  <c r="R387" i="3"/>
  <c r="BK402" i="3"/>
  <c r="J402" i="3"/>
  <c r="J76" i="3" s="1"/>
  <c r="R458" i="3"/>
  <c r="P652" i="3"/>
  <c r="P695" i="3"/>
  <c r="BK807" i="3"/>
  <c r="J807" i="3" s="1"/>
  <c r="J80" i="3" s="1"/>
  <c r="R87" i="4"/>
  <c r="R86" i="4" s="1"/>
  <c r="BK96" i="5"/>
  <c r="J96" i="5"/>
  <c r="J64" i="5"/>
  <c r="BK110" i="5"/>
  <c r="J110" i="5" s="1"/>
  <c r="J65" i="5" s="1"/>
  <c r="R126" i="5"/>
  <c r="R125" i="5" s="1"/>
  <c r="P176" i="5"/>
  <c r="R199" i="5"/>
  <c r="R198" i="5"/>
  <c r="R256" i="5"/>
  <c r="BK277" i="5"/>
  <c r="J277" i="5"/>
  <c r="J72" i="5"/>
  <c r="R299" i="5"/>
  <c r="R111" i="6"/>
  <c r="R110" i="6"/>
  <c r="R109" i="6"/>
  <c r="T118" i="6"/>
  <c r="T125" i="6"/>
  <c r="P136" i="6"/>
  <c r="P135" i="6"/>
  <c r="R145" i="6"/>
  <c r="R153" i="6"/>
  <c r="P169" i="6"/>
  <c r="P175" i="6"/>
  <c r="T182" i="6"/>
  <c r="R221" i="6"/>
  <c r="R235" i="6"/>
  <c r="P240" i="6"/>
  <c r="P245" i="6"/>
  <c r="P257" i="6"/>
  <c r="P261" i="6"/>
  <c r="T276" i="6"/>
  <c r="T297" i="6"/>
  <c r="R109" i="7"/>
  <c r="R135" i="7"/>
  <c r="R169" i="7"/>
  <c r="R165" i="7" s="1"/>
  <c r="T176" i="7"/>
  <c r="T165" i="7" s="1"/>
  <c r="R183" i="7"/>
  <c r="R192" i="7"/>
  <c r="T196" i="7"/>
  <c r="P200" i="7"/>
  <c r="BK213" i="7"/>
  <c r="J213" i="7"/>
  <c r="J82" i="7" s="1"/>
  <c r="P102" i="8"/>
  <c r="BK144" i="8"/>
  <c r="J144" i="8"/>
  <c r="J71" i="8"/>
  <c r="BK149" i="8"/>
  <c r="J149" i="8" s="1"/>
  <c r="J72" i="8" s="1"/>
  <c r="BK154" i="8"/>
  <c r="J154" i="8" s="1"/>
  <c r="J73" i="8" s="1"/>
  <c r="R158" i="8"/>
  <c r="T166" i="8"/>
  <c r="T165" i="8" s="1"/>
  <c r="T108" i="9"/>
  <c r="T104" i="9"/>
  <c r="T113" i="9"/>
  <c r="T118" i="9"/>
  <c r="T112" i="9" s="1"/>
  <c r="R121" i="9"/>
  <c r="R125" i="9"/>
  <c r="P133" i="9"/>
  <c r="P132" i="9"/>
  <c r="R92" i="10"/>
  <c r="R91" i="10" s="1"/>
  <c r="T100" i="10"/>
  <c r="P124" i="10"/>
  <c r="P133" i="10"/>
  <c r="P156" i="10"/>
  <c r="P165" i="10"/>
  <c r="BK90" i="11"/>
  <c r="J90" i="11" s="1"/>
  <c r="J64" i="11" s="1"/>
  <c r="BK96" i="11"/>
  <c r="J96" i="11"/>
  <c r="J65" i="11" s="1"/>
  <c r="T117" i="11"/>
  <c r="T121" i="11"/>
  <c r="T83" i="13"/>
  <c r="T82" i="13" s="1"/>
  <c r="R88" i="13"/>
  <c r="P107" i="13"/>
  <c r="P84" i="14"/>
  <c r="P83" i="14" s="1"/>
  <c r="P82" i="14" s="1"/>
  <c r="AU70" i="1" s="1"/>
  <c r="BK93" i="14"/>
  <c r="J93" i="14" s="1"/>
  <c r="J62" i="14" s="1"/>
  <c r="T93" i="14"/>
  <c r="BK278" i="3"/>
  <c r="J278" i="3" s="1"/>
  <c r="J70" i="3" s="1"/>
  <c r="BK173" i="6"/>
  <c r="J173" i="6"/>
  <c r="J75" i="6" s="1"/>
  <c r="BK162" i="7"/>
  <c r="J162" i="7"/>
  <c r="J72" i="7"/>
  <c r="BK105" i="9"/>
  <c r="J105" i="9" s="1"/>
  <c r="J70" i="9" s="1"/>
  <c r="BK166" i="7"/>
  <c r="J166" i="7" s="1"/>
  <c r="J74" i="7" s="1"/>
  <c r="BK267" i="2"/>
  <c r="J267" i="2"/>
  <c r="J70" i="2" s="1"/>
  <c r="BK276" i="2"/>
  <c r="J276" i="2"/>
  <c r="J71" i="2"/>
  <c r="BK283" i="2"/>
  <c r="J283" i="2" s="1"/>
  <c r="J72" i="2" s="1"/>
  <c r="BK302" i="2"/>
  <c r="J302" i="2" s="1"/>
  <c r="J74" i="2" s="1"/>
  <c r="BK315" i="2"/>
  <c r="J315" i="2"/>
  <c r="J75" i="2" s="1"/>
  <c r="BK253" i="2"/>
  <c r="J253" i="2"/>
  <c r="J69" i="2"/>
  <c r="BK104" i="3"/>
  <c r="J104" i="3" s="1"/>
  <c r="J65" i="3" s="1"/>
  <c r="BK83" i="12"/>
  <c r="J83" i="12" s="1"/>
  <c r="J61" i="12" s="1"/>
  <c r="E48" i="14"/>
  <c r="BE87" i="14"/>
  <c r="BE94" i="14"/>
  <c r="BE96" i="14"/>
  <c r="BE98" i="14"/>
  <c r="BK82" i="13"/>
  <c r="J82" i="13" s="1"/>
  <c r="J30" i="13" s="1"/>
  <c r="F55" i="14"/>
  <c r="J76" i="14"/>
  <c r="BE89" i="14"/>
  <c r="BE91" i="14"/>
  <c r="BE85" i="14"/>
  <c r="BE101" i="14"/>
  <c r="J76" i="13"/>
  <c r="BE91" i="13"/>
  <c r="BE99" i="13"/>
  <c r="BE101" i="13"/>
  <c r="BE105" i="13"/>
  <c r="E72" i="13"/>
  <c r="BE85" i="13"/>
  <c r="BE97" i="13"/>
  <c r="BE110" i="13"/>
  <c r="F79" i="13"/>
  <c r="BE89" i="13"/>
  <c r="BE95" i="13"/>
  <c r="BE102" i="13"/>
  <c r="BE109" i="13"/>
  <c r="BE84" i="13"/>
  <c r="BE87" i="13"/>
  <c r="BE93" i="13"/>
  <c r="BE98" i="13"/>
  <c r="BE103" i="13"/>
  <c r="BE104" i="13"/>
  <c r="BE108" i="13"/>
  <c r="BE112" i="13"/>
  <c r="E71" i="12"/>
  <c r="BE84" i="12"/>
  <c r="J52" i="12"/>
  <c r="F55" i="12"/>
  <c r="E50" i="11"/>
  <c r="F59" i="11"/>
  <c r="BE103" i="11"/>
  <c r="BE108" i="11"/>
  <c r="BE109" i="11"/>
  <c r="BE110" i="11"/>
  <c r="BE115" i="11"/>
  <c r="BE116" i="11"/>
  <c r="BE119" i="11"/>
  <c r="BE123" i="11"/>
  <c r="J83" i="11"/>
  <c r="BE92" i="11"/>
  <c r="BE93" i="11"/>
  <c r="BE98" i="11"/>
  <c r="BE101" i="11"/>
  <c r="BE104" i="11"/>
  <c r="BE105" i="11"/>
  <c r="BE112" i="11"/>
  <c r="BE114" i="11"/>
  <c r="BE122" i="11"/>
  <c r="BE91" i="11"/>
  <c r="BE97" i="11"/>
  <c r="BE100" i="11"/>
  <c r="BE106" i="11"/>
  <c r="BE113" i="11"/>
  <c r="BE124" i="11"/>
  <c r="BE95" i="11"/>
  <c r="BE99" i="11"/>
  <c r="BE102" i="11"/>
  <c r="BE107" i="11"/>
  <c r="BE111" i="11"/>
  <c r="BE118" i="11"/>
  <c r="BE120" i="11"/>
  <c r="E50" i="10"/>
  <c r="BE93" i="10"/>
  <c r="BE97" i="10"/>
  <c r="BE101" i="10"/>
  <c r="BE102" i="10"/>
  <c r="BE106" i="10"/>
  <c r="BE115" i="10"/>
  <c r="BE116" i="10"/>
  <c r="BE117" i="10"/>
  <c r="BE118" i="10"/>
  <c r="BE119" i="10"/>
  <c r="BE121" i="10"/>
  <c r="BE123" i="10"/>
  <c r="BE129" i="10"/>
  <c r="BE138" i="10"/>
  <c r="BE154" i="10"/>
  <c r="BE157" i="10"/>
  <c r="BE166" i="10"/>
  <c r="BE167" i="10"/>
  <c r="BK112" i="9"/>
  <c r="J56" i="10"/>
  <c r="BE98" i="10"/>
  <c r="BE103" i="10"/>
  <c r="BE104" i="10"/>
  <c r="BE105" i="10"/>
  <c r="BE111" i="10"/>
  <c r="BE114" i="10"/>
  <c r="BE120" i="10"/>
  <c r="BE127" i="10"/>
  <c r="BE128" i="10"/>
  <c r="BE132" i="10"/>
  <c r="BE135" i="10"/>
  <c r="BE136" i="10"/>
  <c r="BE137" i="10"/>
  <c r="BE141" i="10"/>
  <c r="BE144" i="10"/>
  <c r="BE153" i="10"/>
  <c r="BE160" i="10"/>
  <c r="BE162" i="10"/>
  <c r="BE164" i="10"/>
  <c r="BE169" i="10"/>
  <c r="F88" i="10"/>
  <c r="BE94" i="10"/>
  <c r="BE95" i="10"/>
  <c r="BE96" i="10"/>
  <c r="BE107" i="10"/>
  <c r="BE108" i="10"/>
  <c r="BE112" i="10"/>
  <c r="BE113" i="10"/>
  <c r="BE122" i="10"/>
  <c r="BE125" i="10"/>
  <c r="BE131" i="10"/>
  <c r="BE139" i="10"/>
  <c r="BE142" i="10"/>
  <c r="BE146" i="10"/>
  <c r="BE147" i="10"/>
  <c r="BE148" i="10"/>
  <c r="BE150" i="10"/>
  <c r="BE151" i="10"/>
  <c r="BE152" i="10"/>
  <c r="BE161" i="10"/>
  <c r="BE99" i="10"/>
  <c r="BE109" i="10"/>
  <c r="BE110" i="10"/>
  <c r="BE126" i="10"/>
  <c r="BE130" i="10"/>
  <c r="BE134" i="10"/>
  <c r="BE140" i="10"/>
  <c r="BE143" i="10"/>
  <c r="BE145" i="10"/>
  <c r="BE149" i="10"/>
  <c r="BE155" i="10"/>
  <c r="BE158" i="10"/>
  <c r="BE159" i="10"/>
  <c r="BE163" i="10"/>
  <c r="BE168" i="10"/>
  <c r="BE170" i="10"/>
  <c r="BE171" i="10"/>
  <c r="J102" i="8"/>
  <c r="J69" i="8" s="1"/>
  <c r="BE129" i="9"/>
  <c r="BE130" i="9"/>
  <c r="BE134" i="9"/>
  <c r="BE135" i="9"/>
  <c r="BK165" i="8"/>
  <c r="J165" i="8"/>
  <c r="J75" i="8" s="1"/>
  <c r="E88" i="9"/>
  <c r="J96" i="9"/>
  <c r="F99" i="9"/>
  <c r="BE106" i="9"/>
  <c r="BE116" i="9"/>
  <c r="BE120" i="9"/>
  <c r="BE124" i="9"/>
  <c r="BE109" i="9"/>
  <c r="BE114" i="9"/>
  <c r="BE131" i="9"/>
  <c r="BE136" i="9"/>
  <c r="BE111" i="9"/>
  <c r="BE117" i="9"/>
  <c r="BE119" i="9"/>
  <c r="BE122" i="9"/>
  <c r="BE126" i="9"/>
  <c r="BE128" i="9"/>
  <c r="BK212" i="7"/>
  <c r="J212" i="7"/>
  <c r="J81" i="7" s="1"/>
  <c r="E52" i="8"/>
  <c r="F63" i="8"/>
  <c r="J60" i="8"/>
  <c r="BE103" i="8"/>
  <c r="BE107" i="8"/>
  <c r="BE111" i="8"/>
  <c r="BE113" i="8"/>
  <c r="BE117" i="8"/>
  <c r="BE119" i="8"/>
  <c r="BE123" i="8"/>
  <c r="BE127" i="8"/>
  <c r="BE131" i="8"/>
  <c r="BE133" i="8"/>
  <c r="BE135" i="8"/>
  <c r="BE137" i="8"/>
  <c r="BE139" i="8"/>
  <c r="BE141" i="8"/>
  <c r="BE145" i="8"/>
  <c r="BE147" i="8"/>
  <c r="BE148" i="8"/>
  <c r="BE152" i="8"/>
  <c r="BE159" i="8"/>
  <c r="BE161" i="8"/>
  <c r="BE164" i="8"/>
  <c r="BE168" i="8"/>
  <c r="BE170" i="8"/>
  <c r="BK108" i="7"/>
  <c r="J108" i="7" s="1"/>
  <c r="J69" i="7" s="1"/>
  <c r="BE105" i="8"/>
  <c r="BE109" i="8"/>
  <c r="BE115" i="8"/>
  <c r="BE121" i="8"/>
  <c r="BE125" i="8"/>
  <c r="BE129" i="8"/>
  <c r="BE150" i="8"/>
  <c r="BE151" i="8"/>
  <c r="BE153" i="8"/>
  <c r="BE155" i="8"/>
  <c r="BE157" i="8"/>
  <c r="BE162" i="8"/>
  <c r="BE163" i="8"/>
  <c r="BE167" i="8"/>
  <c r="BE169" i="8"/>
  <c r="BE134" i="7"/>
  <c r="BE136" i="7"/>
  <c r="BE138" i="7"/>
  <c r="BE139" i="7"/>
  <c r="BE141" i="7"/>
  <c r="BE142" i="7"/>
  <c r="BE143" i="7"/>
  <c r="BE145" i="7"/>
  <c r="BE146" i="7"/>
  <c r="BE149" i="7"/>
  <c r="BE151" i="7"/>
  <c r="BE153" i="7"/>
  <c r="BE154" i="7"/>
  <c r="BE155" i="7"/>
  <c r="BE156" i="7"/>
  <c r="BE157" i="7"/>
  <c r="BE159" i="7"/>
  <c r="BE161" i="7"/>
  <c r="BE163" i="7"/>
  <c r="BE167" i="7"/>
  <c r="BE172" i="7"/>
  <c r="BE179" i="7"/>
  <c r="BE186" i="7"/>
  <c r="BE189" i="7"/>
  <c r="BE191" i="7"/>
  <c r="BE194" i="7"/>
  <c r="BE197" i="7"/>
  <c r="BE202" i="7"/>
  <c r="BE205" i="7"/>
  <c r="BE208" i="7"/>
  <c r="BE209" i="7"/>
  <c r="BE210" i="7"/>
  <c r="BE216" i="7"/>
  <c r="BE218" i="7"/>
  <c r="BE220" i="7"/>
  <c r="BE222" i="7"/>
  <c r="BE223" i="7"/>
  <c r="BE224" i="7"/>
  <c r="BE177" i="7"/>
  <c r="BE180" i="7"/>
  <c r="BE182" i="7"/>
  <c r="BE184" i="7"/>
  <c r="BE185" i="7"/>
  <c r="BE188" i="7"/>
  <c r="BE190" i="7"/>
  <c r="BE199" i="7"/>
  <c r="BE215" i="7"/>
  <c r="BE219" i="7"/>
  <c r="BE221" i="7"/>
  <c r="E52" i="7"/>
  <c r="J60" i="7"/>
  <c r="F63" i="7"/>
  <c r="BE110" i="7"/>
  <c r="BE112" i="7"/>
  <c r="BE113" i="7"/>
  <c r="BE115" i="7"/>
  <c r="BE116" i="7"/>
  <c r="BE117" i="7"/>
  <c r="BE119" i="7"/>
  <c r="BE120" i="7"/>
  <c r="BE121" i="7"/>
  <c r="BE122" i="7"/>
  <c r="BE123" i="7"/>
  <c r="BE125" i="7"/>
  <c r="BE126" i="7"/>
  <c r="BE127" i="7"/>
  <c r="BE128" i="7"/>
  <c r="BE129" i="7"/>
  <c r="BE130" i="7"/>
  <c r="BE132" i="7"/>
  <c r="BE147" i="7"/>
  <c r="BE148" i="7"/>
  <c r="BE152" i="7"/>
  <c r="BE170" i="7"/>
  <c r="BE171" i="7"/>
  <c r="BE174" i="7"/>
  <c r="BE181" i="7"/>
  <c r="BE187" i="7"/>
  <c r="BE193" i="7"/>
  <c r="BE201" i="7"/>
  <c r="BE203" i="7"/>
  <c r="BE206" i="7"/>
  <c r="BE207" i="7"/>
  <c r="BE211" i="7"/>
  <c r="BE214" i="7"/>
  <c r="BE217" i="7"/>
  <c r="BK125" i="5"/>
  <c r="J125" i="5" s="1"/>
  <c r="J66" i="5" s="1"/>
  <c r="F59" i="6"/>
  <c r="J102" i="6"/>
  <c r="BE112" i="6"/>
  <c r="BE115" i="6"/>
  <c r="BE117" i="6"/>
  <c r="BE123" i="6"/>
  <c r="BE126" i="6"/>
  <c r="BE141" i="6"/>
  <c r="BE146" i="6"/>
  <c r="BE151" i="6"/>
  <c r="BE154" i="6"/>
  <c r="BE156" i="6"/>
  <c r="BE162" i="6"/>
  <c r="BE171" i="6"/>
  <c r="BE174" i="6"/>
  <c r="BE177" i="6"/>
  <c r="BE181" i="6"/>
  <c r="BE184" i="6"/>
  <c r="BE187" i="6"/>
  <c r="BE190" i="6"/>
  <c r="BE194" i="6"/>
  <c r="BE196" i="6"/>
  <c r="BE199" i="6"/>
  <c r="BE201" i="6"/>
  <c r="BE203" i="6"/>
  <c r="BE207" i="6"/>
  <c r="BE213" i="6"/>
  <c r="BE216" i="6"/>
  <c r="BE225" i="6"/>
  <c r="BE228" i="6"/>
  <c r="BE234" i="6"/>
  <c r="BE238" i="6"/>
  <c r="BE242" i="6"/>
  <c r="BE248" i="6"/>
  <c r="BE252" i="6"/>
  <c r="BE254" i="6"/>
  <c r="BE260" i="6"/>
  <c r="BE262" i="6"/>
  <c r="BE263" i="6"/>
  <c r="BE265" i="6"/>
  <c r="BE267" i="6"/>
  <c r="BE270" i="6"/>
  <c r="BE272" i="6"/>
  <c r="BE277" i="6"/>
  <c r="BE280" i="6"/>
  <c r="BE282" i="6"/>
  <c r="BE284" i="6"/>
  <c r="BE286" i="6"/>
  <c r="BE288" i="6"/>
  <c r="BE290" i="6"/>
  <c r="BE294" i="6"/>
  <c r="BE298" i="6"/>
  <c r="BE299" i="6"/>
  <c r="BK198" i="5"/>
  <c r="J198" i="5" s="1"/>
  <c r="J69" i="5" s="1"/>
  <c r="E96" i="6"/>
  <c r="BE114" i="6"/>
  <c r="BE121" i="6"/>
  <c r="BE128" i="6"/>
  <c r="BE132" i="6"/>
  <c r="BE139" i="6"/>
  <c r="BE142" i="6"/>
  <c r="BE144" i="6"/>
  <c r="BE148" i="6"/>
  <c r="BE160" i="6"/>
  <c r="BE164" i="6"/>
  <c r="BE176" i="6"/>
  <c r="BE178" i="6"/>
  <c r="BE180" i="6"/>
  <c r="BE183" i="6"/>
  <c r="BE186" i="6"/>
  <c r="BE188" i="6"/>
  <c r="BE192" i="6"/>
  <c r="BE195" i="6"/>
  <c r="BE198" i="6"/>
  <c r="BE200" i="6"/>
  <c r="BE202" i="6"/>
  <c r="BE204" i="6"/>
  <c r="BE206" i="6"/>
  <c r="BE208" i="6"/>
  <c r="BE211" i="6"/>
  <c r="BE214" i="6"/>
  <c r="BE218" i="6"/>
  <c r="BE219" i="6"/>
  <c r="BE224" i="6"/>
  <c r="BE226" i="6"/>
  <c r="BE230" i="6"/>
  <c r="BE233" i="6"/>
  <c r="BE236" i="6"/>
  <c r="BE243" i="6"/>
  <c r="BE246" i="6"/>
  <c r="BE247" i="6"/>
  <c r="BE249" i="6"/>
  <c r="BE250" i="6"/>
  <c r="BE253" i="6"/>
  <c r="BE258" i="6"/>
  <c r="BE266" i="6"/>
  <c r="BE269" i="6"/>
  <c r="BE271" i="6"/>
  <c r="BE274" i="6"/>
  <c r="BE279" i="6"/>
  <c r="BE283" i="6"/>
  <c r="BE287" i="6"/>
  <c r="BE291" i="6"/>
  <c r="BE293" i="6"/>
  <c r="BE300" i="6"/>
  <c r="BE116" i="6"/>
  <c r="BE119" i="6"/>
  <c r="BE122" i="6"/>
  <c r="BE124" i="6"/>
  <c r="BE130" i="6"/>
  <c r="BE137" i="6"/>
  <c r="BE138" i="6"/>
  <c r="BE140" i="6"/>
  <c r="BE143" i="6"/>
  <c r="BE147" i="6"/>
  <c r="BE149" i="6"/>
  <c r="BE150" i="6"/>
  <c r="BE158" i="6"/>
  <c r="BE166" i="6"/>
  <c r="BE168" i="6"/>
  <c r="BE170" i="6"/>
  <c r="BE172" i="6"/>
  <c r="BE179" i="6"/>
  <c r="BE185" i="6"/>
  <c r="BE189" i="6"/>
  <c r="BE191" i="6"/>
  <c r="BE193" i="6"/>
  <c r="BE197" i="6"/>
  <c r="BE205" i="6"/>
  <c r="BE209" i="6"/>
  <c r="BE210" i="6"/>
  <c r="BE212" i="6"/>
  <c r="BE215" i="6"/>
  <c r="BE217" i="6"/>
  <c r="BE220" i="6"/>
  <c r="BE222" i="6"/>
  <c r="BE231" i="6"/>
  <c r="BE241" i="6"/>
  <c r="BE251" i="6"/>
  <c r="BE255" i="6"/>
  <c r="BE264" i="6"/>
  <c r="BE273" i="6"/>
  <c r="BE275" i="6"/>
  <c r="BE278" i="6"/>
  <c r="BE281" i="6"/>
  <c r="BE285" i="6"/>
  <c r="BE289" i="6"/>
  <c r="BE292" i="6"/>
  <c r="BE295" i="6"/>
  <c r="BE301" i="6"/>
  <c r="BK86" i="4"/>
  <c r="J86" i="4" s="1"/>
  <c r="J32" i="4" s="1"/>
  <c r="E50" i="5"/>
  <c r="F59" i="5"/>
  <c r="BE104" i="5"/>
  <c r="BE106" i="5"/>
  <c r="BE113" i="5"/>
  <c r="BE121" i="5"/>
  <c r="BE122" i="5"/>
  <c r="BE127" i="5"/>
  <c r="BE130" i="5"/>
  <c r="BE133" i="5"/>
  <c r="BE136" i="5"/>
  <c r="BE139" i="5"/>
  <c r="BE142" i="5"/>
  <c r="BE145" i="5"/>
  <c r="BE147" i="5"/>
  <c r="BE150" i="5"/>
  <c r="BE156" i="5"/>
  <c r="BE159" i="5"/>
  <c r="BE163" i="5"/>
  <c r="BE164" i="5"/>
  <c r="BE166" i="5"/>
  <c r="BE168" i="5"/>
  <c r="BE173" i="5"/>
  <c r="BE177" i="5"/>
  <c r="BE179" i="5"/>
  <c r="BE186" i="5"/>
  <c r="BE192" i="5"/>
  <c r="BE202" i="5"/>
  <c r="BE205" i="5"/>
  <c r="BE211" i="5"/>
  <c r="BE214" i="5"/>
  <c r="BE217" i="5"/>
  <c r="BE220" i="5"/>
  <c r="BE223" i="5"/>
  <c r="BE225" i="5"/>
  <c r="BE228" i="5"/>
  <c r="BE232" i="5"/>
  <c r="BE236" i="5"/>
  <c r="BE238" i="5"/>
  <c r="BE241" i="5"/>
  <c r="BE245" i="5"/>
  <c r="BE248" i="5"/>
  <c r="BE250" i="5"/>
  <c r="BE251" i="5"/>
  <c r="BE254" i="5"/>
  <c r="BE259" i="5"/>
  <c r="BE266" i="5"/>
  <c r="BE268" i="5"/>
  <c r="BE270" i="5"/>
  <c r="BE272" i="5"/>
  <c r="BE274" i="5"/>
  <c r="BE278" i="5"/>
  <c r="BE282" i="5"/>
  <c r="BE287" i="5"/>
  <c r="BE305" i="5"/>
  <c r="BE307" i="5"/>
  <c r="BE308" i="5"/>
  <c r="J56" i="5"/>
  <c r="BE97" i="5"/>
  <c r="BE99" i="5"/>
  <c r="BE101" i="5"/>
  <c r="BE103" i="5"/>
  <c r="BE107" i="5"/>
  <c r="BE114" i="5"/>
  <c r="BE117" i="5"/>
  <c r="BE124" i="5"/>
  <c r="BE129" i="5"/>
  <c r="BE135" i="5"/>
  <c r="BE138" i="5"/>
  <c r="BE141" i="5"/>
  <c r="BE143" i="5"/>
  <c r="BE146" i="5"/>
  <c r="BE149" i="5"/>
  <c r="BE152" i="5"/>
  <c r="BE155" i="5"/>
  <c r="BE158" i="5"/>
  <c r="BE160" i="5"/>
  <c r="BE165" i="5"/>
  <c r="BE170" i="5"/>
  <c r="BE172" i="5"/>
  <c r="BE174" i="5"/>
  <c r="BE178" i="5"/>
  <c r="BE180" i="5"/>
  <c r="BE182" i="5"/>
  <c r="BE184" i="5"/>
  <c r="BE190" i="5"/>
  <c r="BE193" i="5"/>
  <c r="BE194" i="5"/>
  <c r="BE200" i="5"/>
  <c r="BE208" i="5"/>
  <c r="BE215" i="5"/>
  <c r="BE221" i="5"/>
  <c r="BE226" i="5"/>
  <c r="BE239" i="5"/>
  <c r="BE246" i="5"/>
  <c r="BE249" i="5"/>
  <c r="BE257" i="5"/>
  <c r="BE264" i="5"/>
  <c r="BE269" i="5"/>
  <c r="BE271" i="5"/>
  <c r="BE275" i="5"/>
  <c r="BE280" i="5"/>
  <c r="BE295" i="5"/>
  <c r="BE297" i="5"/>
  <c r="BE304" i="5"/>
  <c r="BE285" i="5"/>
  <c r="BE286" i="5"/>
  <c r="BE98" i="5"/>
  <c r="BE100" i="5"/>
  <c r="BE102" i="5"/>
  <c r="BE105" i="5"/>
  <c r="BE109" i="5"/>
  <c r="BE111" i="5"/>
  <c r="BE115" i="5"/>
  <c r="BE120" i="5"/>
  <c r="BE123" i="5"/>
  <c r="BE132" i="5"/>
  <c r="BE137" i="5"/>
  <c r="BE140" i="5"/>
  <c r="BE144" i="5"/>
  <c r="BE153" i="5"/>
  <c r="BE157" i="5"/>
  <c r="BE161" i="5"/>
  <c r="BE162" i="5"/>
  <c r="BE167" i="5"/>
  <c r="BE169" i="5"/>
  <c r="BE171" i="5"/>
  <c r="BE181" i="5"/>
  <c r="BE183" i="5"/>
  <c r="BE188" i="5"/>
  <c r="BE191" i="5"/>
  <c r="BE196" i="5"/>
  <c r="BE203" i="5"/>
  <c r="BE206" i="5"/>
  <c r="BE209" i="5"/>
  <c r="BE212" i="5"/>
  <c r="BE218" i="5"/>
  <c r="BE224" i="5"/>
  <c r="BE230" i="5"/>
  <c r="BE234" i="5"/>
  <c r="BE237" i="5"/>
  <c r="BE240" i="5"/>
  <c r="BE243" i="5"/>
  <c r="BE252" i="5"/>
  <c r="BE267" i="5"/>
  <c r="BE273" i="5"/>
  <c r="BE276" i="5"/>
  <c r="BE279" i="5"/>
  <c r="BE281" i="5"/>
  <c r="BE283" i="5"/>
  <c r="BE284" i="5"/>
  <c r="BE290" i="5"/>
  <c r="BE293" i="5"/>
  <c r="BE300" i="5"/>
  <c r="BE306" i="5"/>
  <c r="E50" i="4"/>
  <c r="J56" i="4"/>
  <c r="F83" i="4"/>
  <c r="BE88" i="4"/>
  <c r="BE92" i="4"/>
  <c r="BE96" i="4"/>
  <c r="BE100" i="4"/>
  <c r="BE102" i="4"/>
  <c r="BE106" i="4"/>
  <c r="BE112" i="4"/>
  <c r="BE116" i="4"/>
  <c r="BE120" i="4"/>
  <c r="BE122" i="4"/>
  <c r="BE126" i="4"/>
  <c r="BE130" i="4"/>
  <c r="BE134" i="4"/>
  <c r="BE136" i="4"/>
  <c r="BE138" i="4"/>
  <c r="BE142" i="4"/>
  <c r="BE146" i="4"/>
  <c r="BE148" i="4"/>
  <c r="BE152" i="4"/>
  <c r="BE156" i="4"/>
  <c r="BE158" i="4"/>
  <c r="BE90" i="4"/>
  <c r="BE94" i="4"/>
  <c r="BE98" i="4"/>
  <c r="BE104" i="4"/>
  <c r="BE108" i="4"/>
  <c r="BE110" i="4"/>
  <c r="BE114" i="4"/>
  <c r="BE118" i="4"/>
  <c r="BE124" i="4"/>
  <c r="BE128" i="4"/>
  <c r="BE132" i="4"/>
  <c r="BE140" i="4"/>
  <c r="BE144" i="4"/>
  <c r="BE150" i="4"/>
  <c r="BE154" i="4"/>
  <c r="J56" i="3"/>
  <c r="F59" i="3"/>
  <c r="BE118" i="3"/>
  <c r="BE128" i="3"/>
  <c r="BE141" i="3"/>
  <c r="BE155" i="3"/>
  <c r="BE179" i="3"/>
  <c r="BE262" i="3"/>
  <c r="BE275" i="3"/>
  <c r="BE283" i="3"/>
  <c r="BE293" i="3"/>
  <c r="BE303" i="3"/>
  <c r="BE306" i="3"/>
  <c r="BE346" i="3"/>
  <c r="BE380" i="3"/>
  <c r="BE385" i="3"/>
  <c r="BE390" i="3"/>
  <c r="BE394" i="3"/>
  <c r="BE412" i="3"/>
  <c r="BE441" i="3"/>
  <c r="BE456" i="3"/>
  <c r="BE462" i="3"/>
  <c r="BE466" i="3"/>
  <c r="BE498" i="3"/>
  <c r="BE546" i="3"/>
  <c r="BE603" i="3"/>
  <c r="BE609" i="3"/>
  <c r="BE615" i="3"/>
  <c r="BE650" i="3"/>
  <c r="BE659" i="3"/>
  <c r="BE681" i="3"/>
  <c r="BE687" i="3"/>
  <c r="BE711" i="3"/>
  <c r="BE760" i="3"/>
  <c r="BE858" i="3"/>
  <c r="BE863" i="3"/>
  <c r="BE900" i="3"/>
  <c r="BE907" i="3"/>
  <c r="BK98" i="2"/>
  <c r="J98" i="2"/>
  <c r="J64" i="2" s="1"/>
  <c r="BE112" i="3"/>
  <c r="BE124" i="3"/>
  <c r="BE134" i="3"/>
  <c r="BE147" i="3"/>
  <c r="BE164" i="3"/>
  <c r="BE186" i="3"/>
  <c r="BE279" i="3"/>
  <c r="BE301" i="3"/>
  <c r="BE316" i="3"/>
  <c r="BE319" i="3"/>
  <c r="BE388" i="3"/>
  <c r="BE396" i="3"/>
  <c r="BE398" i="3"/>
  <c r="BE403" i="3"/>
  <c r="BE409" i="3"/>
  <c r="BE414" i="3"/>
  <c r="BE435" i="3"/>
  <c r="BE582" i="3"/>
  <c r="BE653" i="3"/>
  <c r="BE662" i="3"/>
  <c r="BE684" i="3"/>
  <c r="BE690" i="3"/>
  <c r="BE696" i="3"/>
  <c r="BE702" i="3"/>
  <c r="BE752" i="3"/>
  <c r="BE757" i="3"/>
  <c r="BE782" i="3"/>
  <c r="BE805" i="3"/>
  <c r="BE808" i="3"/>
  <c r="BE818" i="3"/>
  <c r="BE820" i="3"/>
  <c r="BE860" i="3"/>
  <c r="E50" i="3"/>
  <c r="BE105" i="3"/>
  <c r="BE151" i="3"/>
  <c r="BE159" i="3"/>
  <c r="BE171" i="3"/>
  <c r="BE189" i="3"/>
  <c r="BE246" i="3"/>
  <c r="BE254" i="3"/>
  <c r="BE268" i="3"/>
  <c r="BE277" i="3"/>
  <c r="BE291" i="3"/>
  <c r="BE314" i="3"/>
  <c r="BE348" i="3"/>
  <c r="BE382" i="3"/>
  <c r="BE392" i="3"/>
  <c r="BE400" i="3"/>
  <c r="BE406" i="3"/>
  <c r="BE432" i="3"/>
  <c r="BE438" i="3"/>
  <c r="BE453" i="3"/>
  <c r="BE459" i="3"/>
  <c r="BE468" i="3"/>
  <c r="BE528" i="3"/>
  <c r="BE564" i="3"/>
  <c r="BE600" i="3"/>
  <c r="BE606" i="3"/>
  <c r="BE612" i="3"/>
  <c r="BE645" i="3"/>
  <c r="BE647" i="3"/>
  <c r="BE656" i="3"/>
  <c r="BE672" i="3"/>
  <c r="BE693" i="3"/>
  <c r="BE699" i="3"/>
  <c r="BE754" i="3"/>
  <c r="BE811" i="3"/>
  <c r="BE106" i="2"/>
  <c r="BE125" i="2"/>
  <c r="BE146" i="2"/>
  <c r="BE154" i="2"/>
  <c r="BE205" i="2"/>
  <c r="BE246" i="2"/>
  <c r="BE250" i="2"/>
  <c r="BE303" i="2"/>
  <c r="J56" i="2"/>
  <c r="F59" i="2"/>
  <c r="E85" i="2"/>
  <c r="BE112" i="2"/>
  <c r="BE115" i="2"/>
  <c r="BE119" i="2"/>
  <c r="BE138" i="2"/>
  <c r="BE165" i="2"/>
  <c r="BE188" i="2"/>
  <c r="BE200" i="2"/>
  <c r="BE211" i="2"/>
  <c r="BE216" i="2"/>
  <c r="BE225" i="2"/>
  <c r="BE240" i="2"/>
  <c r="BE277" i="2"/>
  <c r="BE284" i="2"/>
  <c r="BE290" i="2"/>
  <c r="BE296" i="2"/>
  <c r="BE133" i="2"/>
  <c r="BE175" i="2"/>
  <c r="BE222" i="2"/>
  <c r="BE228" i="2"/>
  <c r="BE233" i="2"/>
  <c r="BE254" i="2"/>
  <c r="BE268" i="2"/>
  <c r="BE309" i="2"/>
  <c r="BE100" i="2"/>
  <c r="BE202" i="2"/>
  <c r="BE316" i="2"/>
  <c r="J36" i="2"/>
  <c r="AW56" i="1"/>
  <c r="J36" i="3"/>
  <c r="AW57" i="1" s="1"/>
  <c r="F39" i="4"/>
  <c r="BD58" i="1"/>
  <c r="F38" i="4"/>
  <c r="BC58" i="1" s="1"/>
  <c r="F38" i="5"/>
  <c r="BC60" i="1"/>
  <c r="F36" i="6"/>
  <c r="BA61" i="1" s="1"/>
  <c r="J38" i="7"/>
  <c r="AW63" i="1"/>
  <c r="F40" i="7"/>
  <c r="BC63" i="1" s="1"/>
  <c r="J38" i="8"/>
  <c r="AW64" i="1"/>
  <c r="F40" i="8"/>
  <c r="BC64" i="1" s="1"/>
  <c r="F40" i="9"/>
  <c r="BC65" i="1"/>
  <c r="F38" i="10"/>
  <c r="BC66" i="1" s="1"/>
  <c r="F38" i="11"/>
  <c r="BC67" i="1"/>
  <c r="F39" i="11"/>
  <c r="BD67" i="1" s="1"/>
  <c r="F34" i="13"/>
  <c r="BA69" i="1"/>
  <c r="J34" i="14"/>
  <c r="AW70" i="1" s="1"/>
  <c r="F35" i="14"/>
  <c r="BB70" i="1"/>
  <c r="F37" i="2"/>
  <c r="BB56" i="1" s="1"/>
  <c r="AS59" i="1"/>
  <c r="F37" i="3"/>
  <c r="BB57" i="1" s="1"/>
  <c r="F36" i="4"/>
  <c r="BA58" i="1"/>
  <c r="F37" i="5"/>
  <c r="BB60" i="1" s="1"/>
  <c r="J36" i="6"/>
  <c r="AW61" i="1"/>
  <c r="F39" i="6"/>
  <c r="BD61" i="1" s="1"/>
  <c r="F38" i="8"/>
  <c r="BA64" i="1"/>
  <c r="F41" i="8"/>
  <c r="BD64" i="1" s="1"/>
  <c r="F38" i="9"/>
  <c r="BA65" i="1"/>
  <c r="F36" i="10"/>
  <c r="BA66" i="1" s="1"/>
  <c r="F36" i="11"/>
  <c r="BA67" i="1"/>
  <c r="F37" i="11"/>
  <c r="BB67" i="1" s="1"/>
  <c r="F37" i="13"/>
  <c r="BD69" i="1"/>
  <c r="F34" i="14"/>
  <c r="BA70" i="1" s="1"/>
  <c r="F37" i="14"/>
  <c r="BD70" i="1"/>
  <c r="F36" i="2"/>
  <c r="BA56" i="1" s="1"/>
  <c r="F39" i="2"/>
  <c r="BD56" i="1"/>
  <c r="F39" i="3"/>
  <c r="BD57" i="1" s="1"/>
  <c r="F37" i="4"/>
  <c r="BB58" i="1"/>
  <c r="J36" i="4"/>
  <c r="AW58" i="1" s="1"/>
  <c r="J36" i="5"/>
  <c r="AW60" i="1"/>
  <c r="F38" i="6"/>
  <c r="BC61" i="1" s="1"/>
  <c r="F38" i="7"/>
  <c r="BA63" i="1"/>
  <c r="F39" i="7"/>
  <c r="BB63" i="1" s="1"/>
  <c r="F39" i="8"/>
  <c r="BB64" i="1"/>
  <c r="J38" i="9"/>
  <c r="AW65" i="1" s="1"/>
  <c r="J36" i="10"/>
  <c r="AW66" i="1"/>
  <c r="J36" i="11"/>
  <c r="AW67" i="1" s="1"/>
  <c r="F33" i="12"/>
  <c r="AZ68" i="1"/>
  <c r="J34" i="13"/>
  <c r="AW69" i="1" s="1"/>
  <c r="F35" i="13"/>
  <c r="BB69" i="1"/>
  <c r="F38" i="2"/>
  <c r="BC56" i="1" s="1"/>
  <c r="F36" i="3"/>
  <c r="BA57" i="1"/>
  <c r="F38" i="3"/>
  <c r="BC57" i="1" s="1"/>
  <c r="F36" i="5"/>
  <c r="BA60" i="1"/>
  <c r="F39" i="5"/>
  <c r="BD60" i="1" s="1"/>
  <c r="F37" i="6"/>
  <c r="BB61" i="1"/>
  <c r="F41" i="7"/>
  <c r="BD63" i="1" s="1"/>
  <c r="F39" i="9"/>
  <c r="BB65" i="1"/>
  <c r="F41" i="9"/>
  <c r="BD65" i="1" s="1"/>
  <c r="F39" i="10"/>
  <c r="BD66" i="1"/>
  <c r="F37" i="10"/>
  <c r="BB66" i="1" s="1"/>
  <c r="J34" i="12"/>
  <c r="AW68" i="1"/>
  <c r="F36" i="13"/>
  <c r="BC69" i="1" s="1"/>
  <c r="F36" i="14"/>
  <c r="BC70" i="1"/>
  <c r="T103" i="9" l="1"/>
  <c r="T102" i="9" s="1"/>
  <c r="BK95" i="5"/>
  <c r="J95" i="5" s="1"/>
  <c r="J32" i="5" s="1"/>
  <c r="T83" i="14"/>
  <c r="T82" i="14" s="1"/>
  <c r="P82" i="13"/>
  <c r="AU69" i="1"/>
  <c r="T89" i="11"/>
  <c r="T108" i="7"/>
  <c r="T107" i="7"/>
  <c r="T106" i="7"/>
  <c r="R95" i="5"/>
  <c r="P89" i="11"/>
  <c r="AU67" i="1"/>
  <c r="P91" i="10"/>
  <c r="AU66" i="1" s="1"/>
  <c r="T281" i="3"/>
  <c r="T102" i="3"/>
  <c r="P239" i="6"/>
  <c r="P134" i="6" s="1"/>
  <c r="P281" i="3"/>
  <c r="P102" i="3"/>
  <c r="AU57" i="1"/>
  <c r="T239" i="6"/>
  <c r="T134" i="6" s="1"/>
  <c r="T110" i="6"/>
  <c r="T109" i="6"/>
  <c r="T108" i="6" s="1"/>
  <c r="P125" i="5"/>
  <c r="P95" i="5"/>
  <c r="AU60" i="1"/>
  <c r="R82" i="13"/>
  <c r="P107" i="7"/>
  <c r="P106" i="7"/>
  <c r="AU63" i="1"/>
  <c r="P109" i="6"/>
  <c r="P108" i="6" s="1"/>
  <c r="AU61" i="1" s="1"/>
  <c r="P97" i="2"/>
  <c r="AU56" i="1" s="1"/>
  <c r="T143" i="8"/>
  <c r="R98" i="2"/>
  <c r="R97" i="2" s="1"/>
  <c r="T101" i="8"/>
  <c r="T100" i="8" s="1"/>
  <c r="R135" i="6"/>
  <c r="R134" i="6" s="1"/>
  <c r="R108" i="6" s="1"/>
  <c r="R89" i="11"/>
  <c r="T91" i="10"/>
  <c r="R143" i="8"/>
  <c r="R108" i="7"/>
  <c r="R107" i="7" s="1"/>
  <c r="R106" i="7" s="1"/>
  <c r="R101" i="8"/>
  <c r="R100" i="8" s="1"/>
  <c r="R281" i="3"/>
  <c r="R102" i="3"/>
  <c r="R83" i="14"/>
  <c r="R82" i="14" s="1"/>
  <c r="T95" i="5"/>
  <c r="T98" i="2"/>
  <c r="T97" i="2" s="1"/>
  <c r="BK281" i="3"/>
  <c r="J281" i="3" s="1"/>
  <c r="J71" i="3" s="1"/>
  <c r="BK239" i="6"/>
  <c r="J239" i="6" s="1"/>
  <c r="J80" i="6" s="1"/>
  <c r="BK143" i="8"/>
  <c r="J143" i="8" s="1"/>
  <c r="J70" i="8" s="1"/>
  <c r="BK132" i="9"/>
  <c r="J132" i="9"/>
  <c r="J77" i="9" s="1"/>
  <c r="BK89" i="11"/>
  <c r="J89" i="11" s="1"/>
  <c r="J63" i="11" s="1"/>
  <c r="BK103" i="3"/>
  <c r="J103" i="3" s="1"/>
  <c r="J64" i="3" s="1"/>
  <c r="BK110" i="6"/>
  <c r="J110" i="6" s="1"/>
  <c r="J65" i="6" s="1"/>
  <c r="BK165" i="7"/>
  <c r="J165" i="7"/>
  <c r="J73" i="7" s="1"/>
  <c r="BK82" i="12"/>
  <c r="J82" i="12" s="1"/>
  <c r="J60" i="12" s="1"/>
  <c r="BK83" i="14"/>
  <c r="J83" i="14" s="1"/>
  <c r="J60" i="14" s="1"/>
  <c r="BK252" i="2"/>
  <c r="J252" i="2" s="1"/>
  <c r="J68" i="2" s="1"/>
  <c r="BK135" i="6"/>
  <c r="J135" i="6"/>
  <c r="J70" i="6" s="1"/>
  <c r="BK104" i="9"/>
  <c r="J104" i="9" s="1"/>
  <c r="J69" i="9" s="1"/>
  <c r="BK91" i="10"/>
  <c r="J91" i="10" s="1"/>
  <c r="J63" i="10" s="1"/>
  <c r="AG69" i="1"/>
  <c r="J59" i="13"/>
  <c r="J112" i="9"/>
  <c r="J72" i="9" s="1"/>
  <c r="BK101" i="8"/>
  <c r="J101" i="8" s="1"/>
  <c r="J68" i="8" s="1"/>
  <c r="BK107" i="7"/>
  <c r="BK106" i="7"/>
  <c r="J106" i="7" s="1"/>
  <c r="J34" i="7" s="1"/>
  <c r="AG63" i="1" s="1"/>
  <c r="AG60" i="1"/>
  <c r="J63" i="5"/>
  <c r="AG58" i="1"/>
  <c r="AN58" i="1" s="1"/>
  <c r="J63" i="4"/>
  <c r="F35" i="2"/>
  <c r="AZ56" i="1" s="1"/>
  <c r="J35" i="4"/>
  <c r="AV58" i="1" s="1"/>
  <c r="AT58" i="1" s="1"/>
  <c r="BA55" i="1"/>
  <c r="J35" i="5"/>
  <c r="AV60" i="1"/>
  <c r="AT60" i="1" s="1"/>
  <c r="AN60" i="1" s="1"/>
  <c r="J37" i="7"/>
  <c r="AV63" i="1"/>
  <c r="AT63" i="1" s="1"/>
  <c r="J37" i="9"/>
  <c r="AV65" i="1" s="1"/>
  <c r="AT65" i="1" s="1"/>
  <c r="BD62" i="1"/>
  <c r="BB62" i="1"/>
  <c r="AX62" i="1" s="1"/>
  <c r="F35" i="11"/>
  <c r="AZ67" i="1" s="1"/>
  <c r="J33" i="12"/>
  <c r="AV68" i="1" s="1"/>
  <c r="AT68" i="1" s="1"/>
  <c r="J33" i="13"/>
  <c r="AV69" i="1"/>
  <c r="AT69" i="1" s="1"/>
  <c r="AN69" i="1" s="1"/>
  <c r="J35" i="3"/>
  <c r="AV57" i="1"/>
  <c r="AT57" i="1" s="1"/>
  <c r="J35" i="6"/>
  <c r="AV61" i="1" s="1"/>
  <c r="AT61" i="1" s="1"/>
  <c r="F37" i="8"/>
  <c r="AZ64" i="1"/>
  <c r="J35" i="10"/>
  <c r="AV66" i="1"/>
  <c r="AT66" i="1" s="1"/>
  <c r="AU62" i="1"/>
  <c r="AS54" i="1"/>
  <c r="F35" i="3"/>
  <c r="AZ57" i="1" s="1"/>
  <c r="F35" i="6"/>
  <c r="AZ61" i="1" s="1"/>
  <c r="J37" i="8"/>
  <c r="AV64" i="1" s="1"/>
  <c r="AT64" i="1" s="1"/>
  <c r="J35" i="11"/>
  <c r="AV67" i="1"/>
  <c r="AT67" i="1" s="1"/>
  <c r="F33" i="13"/>
  <c r="AZ69" i="1"/>
  <c r="F33" i="14"/>
  <c r="AZ70" i="1" s="1"/>
  <c r="J35" i="2"/>
  <c r="AV56" i="1" s="1"/>
  <c r="AT56" i="1" s="1"/>
  <c r="BB55" i="1"/>
  <c r="BC55" i="1"/>
  <c r="F35" i="4"/>
  <c r="AZ58" i="1"/>
  <c r="BD55" i="1"/>
  <c r="F35" i="5"/>
  <c r="AZ60" i="1" s="1"/>
  <c r="F37" i="7"/>
  <c r="AZ63" i="1" s="1"/>
  <c r="BA62" i="1"/>
  <c r="AW62" i="1" s="1"/>
  <c r="F37" i="9"/>
  <c r="AZ65" i="1" s="1"/>
  <c r="BC62" i="1"/>
  <c r="AY62" i="1" s="1"/>
  <c r="F35" i="10"/>
  <c r="AZ66" i="1" s="1"/>
  <c r="J33" i="14"/>
  <c r="AV70" i="1" s="1"/>
  <c r="AT70" i="1" s="1"/>
  <c r="BK97" i="2" l="1"/>
  <c r="J97" i="2" s="1"/>
  <c r="J32" i="2" s="1"/>
  <c r="AG56" i="1" s="1"/>
  <c r="BK102" i="3"/>
  <c r="J102" i="3"/>
  <c r="J63" i="3" s="1"/>
  <c r="BK81" i="12"/>
  <c r="J81" i="12" s="1"/>
  <c r="J30" i="12" s="1"/>
  <c r="AG68" i="1" s="1"/>
  <c r="BK134" i="6"/>
  <c r="J134" i="6" s="1"/>
  <c r="J69" i="6" s="1"/>
  <c r="BK103" i="9"/>
  <c r="BK102" i="9"/>
  <c r="J102" i="9" s="1"/>
  <c r="J34" i="9" s="1"/>
  <c r="AG65" i="1" s="1"/>
  <c r="BK109" i="6"/>
  <c r="J109" i="6" s="1"/>
  <c r="J64" i="6" s="1"/>
  <c r="BK82" i="14"/>
  <c r="J82" i="14"/>
  <c r="J59" i="14" s="1"/>
  <c r="J39" i="13"/>
  <c r="BK100" i="8"/>
  <c r="J100" i="8"/>
  <c r="J67" i="8" s="1"/>
  <c r="AN63" i="1"/>
  <c r="J67" i="7"/>
  <c r="J107" i="7"/>
  <c r="J68" i="7" s="1"/>
  <c r="J43" i="7"/>
  <c r="J41" i="5"/>
  <c r="J41" i="4"/>
  <c r="AN56" i="1"/>
  <c r="J63" i="2"/>
  <c r="AU59" i="1"/>
  <c r="J32" i="11"/>
  <c r="AG67" i="1"/>
  <c r="J32" i="10"/>
  <c r="AG66" i="1"/>
  <c r="AX55" i="1"/>
  <c r="BC59" i="1"/>
  <c r="AY59" i="1" s="1"/>
  <c r="AU55" i="1"/>
  <c r="AU54" i="1" s="1"/>
  <c r="AY55" i="1"/>
  <c r="BD59" i="1"/>
  <c r="AZ55" i="1"/>
  <c r="AZ62" i="1"/>
  <c r="AV62" i="1"/>
  <c r="AT62" i="1" s="1"/>
  <c r="BA59" i="1"/>
  <c r="AW59" i="1" s="1"/>
  <c r="AW55" i="1"/>
  <c r="BB59" i="1"/>
  <c r="AX59" i="1"/>
  <c r="J41" i="2" l="1"/>
  <c r="J41" i="11"/>
  <c r="J39" i="12"/>
  <c r="J43" i="9"/>
  <c r="J41" i="10"/>
  <c r="J103" i="9"/>
  <c r="J68" i="9" s="1"/>
  <c r="J67" i="9"/>
  <c r="BK108" i="6"/>
  <c r="J108" i="6"/>
  <c r="J63" i="6" s="1"/>
  <c r="J59" i="12"/>
  <c r="AN65" i="1"/>
  <c r="AN68" i="1"/>
  <c r="AN66" i="1"/>
  <c r="AN67" i="1"/>
  <c r="AV55" i="1"/>
  <c r="AT55" i="1"/>
  <c r="BA54" i="1"/>
  <c r="AW54" i="1" s="1"/>
  <c r="AK30" i="1" s="1"/>
  <c r="J30" i="14"/>
  <c r="AG70" i="1" s="1"/>
  <c r="BC54" i="1"/>
  <c r="W32" i="1"/>
  <c r="J32" i="3"/>
  <c r="AG57" i="1" s="1"/>
  <c r="AG55" i="1" s="1"/>
  <c r="J34" i="8"/>
  <c r="AG64" i="1"/>
  <c r="AN64" i="1" s="1"/>
  <c r="AZ59" i="1"/>
  <c r="AV59" i="1"/>
  <c r="AT59" i="1"/>
  <c r="BD54" i="1"/>
  <c r="W33" i="1" s="1"/>
  <c r="BB54" i="1"/>
  <c r="W31" i="1"/>
  <c r="J39" i="14" l="1"/>
  <c r="J41" i="3"/>
  <c r="J43" i="8"/>
  <c r="AN57" i="1"/>
  <c r="AN70" i="1"/>
  <c r="AN55" i="1"/>
  <c r="J32" i="6"/>
  <c r="AG61" i="1" s="1"/>
  <c r="AG62" i="1"/>
  <c r="W30" i="1"/>
  <c r="AX54" i="1"/>
  <c r="AZ54" i="1"/>
  <c r="AV54" i="1"/>
  <c r="AK29" i="1"/>
  <c r="AY54" i="1"/>
  <c r="J41" i="6" l="1"/>
  <c r="AN62" i="1"/>
  <c r="AN61" i="1"/>
  <c r="AG59" i="1"/>
  <c r="AG54" i="1"/>
  <c r="AK26" i="1"/>
  <c r="AK35" i="1" s="1"/>
  <c r="AT54" i="1"/>
  <c r="W29" i="1"/>
  <c r="AN59" i="1" l="1"/>
  <c r="AN54" i="1"/>
</calcChain>
</file>

<file path=xl/sharedStrings.xml><?xml version="1.0" encoding="utf-8"?>
<sst xmlns="http://schemas.openxmlformats.org/spreadsheetml/2006/main" count="22548" uniqueCount="2939">
  <si>
    <t>Export Komplet</t>
  </si>
  <si>
    <t>VZ</t>
  </si>
  <si>
    <t>2.0</t>
  </si>
  <si>
    <t>ZAMOK</t>
  </si>
  <si>
    <t>False</t>
  </si>
  <si>
    <t>{5848c6b3-e19e-49c8-b3a2-824893f0036b}</t>
  </si>
  <si>
    <t>0,01</t>
  </si>
  <si>
    <t>21</t>
  </si>
  <si>
    <t>15</t>
  </si>
  <si>
    <t>REKAPITULACE STAVBY</t>
  </si>
  <si>
    <t>v ---  níže se nacházejí doplnkové a pomocné údaje k sestavám  --- v</t>
  </si>
  <si>
    <t>Návod na vyplnění</t>
  </si>
  <si>
    <t>0,001</t>
  </si>
  <si>
    <t>Kód:</t>
  </si>
  <si>
    <t>2231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</si>
  <si>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</si>
  <si>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</si>
  <si>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Modernizace a rozšíření centrální sterilizace CS I v pavilonu A – Masarykova nem. v Ústí nad Labem</t>
  </si>
  <si>
    <t>KSO:</t>
  </si>
  <si>
    <t>801 1</t>
  </si>
  <si>
    <t>CC-CZ:</t>
  </si>
  <si>
    <t/>
  </si>
  <si>
    <t>Místo:</t>
  </si>
  <si>
    <t>Ústí nad Labem</t>
  </si>
  <si>
    <t>Datum:</t>
  </si>
  <si>
    <t>30. 11. 2023</t>
  </si>
  <si>
    <t>Zadavatel:</t>
  </si>
  <si>
    <t>IČ:</t>
  </si>
  <si>
    <t>25488627</t>
  </si>
  <si>
    <t>Krajská zdravotní, a.s.</t>
  </si>
  <si>
    <t>DIČ:</t>
  </si>
  <si>
    <t>Uchazeč:</t>
  </si>
  <si>
    <t>Vyplň údaj</t>
  </si>
  <si>
    <t>Projektant:</t>
  </si>
  <si>
    <t>25024671</t>
  </si>
  <si>
    <t>Artech spol. s.r.o.</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</si>
  <si>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</si>
  <si>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</si>
  <si>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</si>
  <si>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</si>
  <si>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</si>
  <si>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</si>
  <si>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</si>
  <si>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</si>
  <si>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</si>
  <si>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</si>
  <si>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</si>
  <si>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</si>
  <si>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</si>
  <si>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</si>
  <si>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</si>
  <si>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</si>
  <si>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</si>
  <si>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</si>
  <si>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</si>
  <si>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</si>
  <si>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</si>
  <si>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</si>
  <si>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</si>
  <si>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</si>
  <si>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</si>
  <si>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</si>
  <si>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</si>
  <si>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</si>
  <si>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</si>
  <si>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</si>
  <si>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</si>
  <si>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</si>
  <si>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</si>
  <si>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</si>
  <si>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</si>
  <si>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</si>
  <si>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</si>
  <si>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</si>
  <si>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</si>
  <si>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</si>
  <si>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</si>
  <si>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D1.01.1</t>
  </si>
  <si>
    <t>Architektonicko-stavební řešení</t>
  </si>
  <si>
    <t>STA</t>
  </si>
  <si>
    <t>1</t>
  </si>
  <si>
    <t>{e0794984-75d8-468d-9463-8b7f0b05ab26}</t>
  </si>
  <si>
    <t>2</t>
  </si>
  <si>
    <t>/</t>
  </si>
  <si>
    <t>E.1</t>
  </si>
  <si>
    <t>Přípravné a bourací práce</t>
  </si>
  <si>
    <t>Soupis</t>
  </si>
  <si>
    <t>{36ed1276-637b-4e91-94a6-8655ae310276}</t>
  </si>
  <si>
    <t>E.4-5</t>
  </si>
  <si>
    <t>Složené konstrukce a úpravy povrchů, kompletace</t>
  </si>
  <si>
    <t>{dd72bda4-8119-46b6-a0c6-23d50a150c92}</t>
  </si>
  <si>
    <t>E.6</t>
  </si>
  <si>
    <t>Výplně otvorů</t>
  </si>
  <si>
    <t>{a9bdb5a2-52c1-4a33-bf3b-3a3300d2e1f2}</t>
  </si>
  <si>
    <t>D1.01.4</t>
  </si>
  <si>
    <t>Technika prostředí staveb</t>
  </si>
  <si>
    <t>{41c84c40-840a-4771-a32a-4739c1acee66}</t>
  </si>
  <si>
    <t>D1.01.4.1</t>
  </si>
  <si>
    <t>Zdravotně technické instalace</t>
  </si>
  <si>
    <t>{682266ee-81b5-40ed-bf31-3d35517c888d}</t>
  </si>
  <si>
    <t>D1.01.4.4</t>
  </si>
  <si>
    <t>Silnoproudé elektroinstalace</t>
  </si>
  <si>
    <t>{dec8c6f4-43ce-47d7-a790-71aefbe4f017}</t>
  </si>
  <si>
    <t>D1.01.4.5</t>
  </si>
  <si>
    <t>Slaboproudé elektroinstalace</t>
  </si>
  <si>
    <t>{d4a315e9-bd2c-44ef-8e87-97ec67873020}</t>
  </si>
  <si>
    <t>D1.01.4.5.1</t>
  </si>
  <si>
    <t>Slaboproudé elektroinstalace SK</t>
  </si>
  <si>
    <t>3</t>
  </si>
  <si>
    <t>{9f7a663a-ee1e-436d-8219-6d7ec3092ff5}</t>
  </si>
  <si>
    <t>D1.01.4.5.2</t>
  </si>
  <si>
    <t>Slaboproudé elektroinstalace EKV</t>
  </si>
  <si>
    <t>{61261c07-bea1-4ed8-b3ce-22090739a05e}</t>
  </si>
  <si>
    <t>D1.01.4.5.3</t>
  </si>
  <si>
    <t>Interkomy</t>
  </si>
  <si>
    <t>{ad91b836-7b9d-48c9-b10f-a7457f1cd82c}</t>
  </si>
  <si>
    <t>D1.01.4.6</t>
  </si>
  <si>
    <t>Rozvody páry</t>
  </si>
  <si>
    <t>{8e61e5ee-aa2c-46d6-b91c-456d6115cfcf}</t>
  </si>
  <si>
    <t>D1.01.4.7</t>
  </si>
  <si>
    <t>Stlačený vzduch</t>
  </si>
  <si>
    <t>{f8a73824-5b4f-435f-b76a-baa9c2d8637e}</t>
  </si>
  <si>
    <t>D1.01.5</t>
  </si>
  <si>
    <t>Zdravotnická technologie</t>
  </si>
  <si>
    <t>{ebe5ad4a-2746-41c0-99e4-bbb05f2711a0}</t>
  </si>
  <si>
    <t>PS.01</t>
  </si>
  <si>
    <t>Úpravna vody</t>
  </si>
  <si>
    <t>{9b1988f5-beb1-417c-86ec-e8f4e22d5d4a}</t>
  </si>
  <si>
    <t>VRN</t>
  </si>
  <si>
    <t>Ostatní a vedlejší rozpočtové náklady</t>
  </si>
  <si>
    <t>{c7ca4711-4a3f-493b-943d-55990629f970}</t>
  </si>
  <si>
    <t>pricky</t>
  </si>
  <si>
    <t>celková plocha bouraných příček A,B,C</t>
  </si>
  <si>
    <t>m2</t>
  </si>
  <si>
    <t>909,3</t>
  </si>
  <si>
    <t>ŠP</t>
  </si>
  <si>
    <t xml:space="preserve"> štěrkopískový podsyp tl. 150 mm</t>
  </si>
  <si>
    <t>9,315</t>
  </si>
  <si>
    <t>KRYCÍ LIST SOUPISU PRACÍ</t>
  </si>
  <si>
    <t>Objekt:</t>
  </si>
  <si>
    <t>D1.01.1 - Architektonicko-stavební řešení</t>
  </si>
  <si>
    <t>Soupis:</t>
  </si>
  <si>
    <t>E.1 - Přípravné a bourací práce</t>
  </si>
  <si>
    <t>REKAPITULACE ČLENĚNÍ SOUPISU PRACÍ</t>
  </si>
  <si>
    <t>Kód dílu - Popis</t>
  </si>
  <si>
    <t>Cena celkem [CZK]</t>
  </si>
  <si>
    <t>-1</t>
  </si>
  <si>
    <t>HSV - Práce a dodávky HSV</t>
  </si>
  <si>
    <t xml:space="preserve">    1 - Zemní práce</t>
  </si>
  <si>
    <t xml:space="preserve">    9 - Ostatní konstrukce a práce, bourání</t>
  </si>
  <si>
    <t xml:space="preserve">    997 - Přesun sutě</t>
  </si>
  <si>
    <t>PSV - Práce a dodávky PSV</t>
  </si>
  <si>
    <t xml:space="preserve">    711 - Izolace proti vodě, vlhkosti a plynům</t>
  </si>
  <si>
    <t xml:space="preserve">    713 - Izolace tepelné</t>
  </si>
  <si>
    <t xml:space="preserve">    763 - Konstrukce suché výstavby</t>
  </si>
  <si>
    <t xml:space="preserve">    767 - Konstrukce zámečnické</t>
  </si>
  <si>
    <t xml:space="preserve">    771 - Podlahy z dlaždic</t>
  </si>
  <si>
    <t xml:space="preserve">    776 - Podlahy povlakové</t>
  </si>
  <si>
    <t xml:space="preserve">    781 - Dokončovací práce - obklady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</si>
  <si>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</si>
  <si>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</si>
  <si>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</si>
  <si>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</si>
  <si>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</si>
  <si>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</si>
  <si>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</si>
  <si>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</si>
  <si>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</si>
  <si>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</si>
  <si>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</si>
  <si>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</si>
  <si>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</si>
  <si>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</si>
  <si>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</si>
  <si>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</si>
  <si>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</si>
  <si>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</si>
  <si>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113311171</t>
  </si>
  <si>
    <t>Odstranění geosyntetik s uložením na vzdálenost do 20 m nebo naložením na dopravní prostředek geotextilie</t>
  </si>
  <si>
    <t>CS ÚRS 2023 02</t>
  </si>
  <si>
    <t>4</t>
  </si>
  <si>
    <t>-322281711</t>
  </si>
  <si>
    <t>Online PSC</t>
  </si>
  <si>
    <t>https://podminky.urs.cz/item/CS_URS_2023_02/113311171</t>
  </si>
  <si>
    <t>VV</t>
  </si>
  <si>
    <t>TZ E.1.2 B06</t>
  </si>
  <si>
    <t>True</t>
  </si>
  <si>
    <t>49,2*2 " oblast A celková plocha</t>
  </si>
  <si>
    <t xml:space="preserve">12,9*2 " oblast B celková plocha </t>
  </si>
  <si>
    <t>Součet odstranění geotextilie 2 vrstvy</t>
  </si>
  <si>
    <t>122211101</t>
  </si>
  <si>
    <t>Odkopávky a prokopávky ručně zapažené i nezapažené v hornině třídy těžitelnosti I skupiny 3</t>
  </si>
  <si>
    <t>m3</t>
  </si>
  <si>
    <t>-1050565724</t>
  </si>
  <si>
    <t>https://podminky.urs.cz/item/CS_URS_2023_02/122211101</t>
  </si>
  <si>
    <t>49,2*0,150 " oblast A celková plocha x tl. 150 mm</t>
  </si>
  <si>
    <t>12,9*0,150 " oblast B celková plocha x tl. 150 mm</t>
  </si>
  <si>
    <t>Součet štěrkopískový podsyp tl. 150 mm</t>
  </si>
  <si>
    <t>162211311</t>
  </si>
  <si>
    <t>Vodorovné přemístění výkopku nebo sypaniny stavebním kolečkem s vyprázdněním kolečka na hromady nebo do dopravního prostředku na vzdálenost do 10 m z horniny třídy těžitelnosti I, skupiny 1 až 3</t>
  </si>
  <si>
    <t>742126148</t>
  </si>
  <si>
    <t>https://podminky.urs.cz/item/CS_URS_2023_02/162211311</t>
  </si>
  <si>
    <t>162211319</t>
  </si>
  <si>
    <t>Vodorovné přemístění výkopku nebo sypaniny stavebním kolečkem s vyprázdněním kolečka na hromady nebo do dopravního prostředku na vzdálenost do 10 m Příplatek za každých dalších 10 m k ceně -1311</t>
  </si>
  <si>
    <t>-1715325351</t>
  </si>
  <si>
    <t>https://podminky.urs.cz/item/CS_URS_2023_02/162211319</t>
  </si>
  <si>
    <t>4*šp</t>
  </si>
  <si>
    <t>9</t>
  </si>
  <si>
    <t>Ostatní konstrukce a práce, bourání</t>
  </si>
  <si>
    <t>5</t>
  </si>
  <si>
    <t>961044111</t>
  </si>
  <si>
    <t>Bourání základů z betonu prostého</t>
  </si>
  <si>
    <t>1907725775</t>
  </si>
  <si>
    <t>https://podminky.urs.cz/item/CS_URS_2023_02/961044111</t>
  </si>
  <si>
    <t>Součet podkladní beton prostý B10</t>
  </si>
  <si>
    <t>6</t>
  </si>
  <si>
    <t>962031136.1</t>
  </si>
  <si>
    <t>Bourání příček z cihel, tvárnic nebo příčkovek z tvárnic nebo příčkovek pálených nebo nepálených na maltu vápennou nebo vápenocementovou, tl. do 150 mm</t>
  </si>
  <si>
    <t>"R"</t>
  </si>
  <si>
    <t>-247894245</t>
  </si>
  <si>
    <t>P</t>
  </si>
  <si>
    <t>Poznámka k položce:_x000D_
Součástí položky je vybourání celé příčky včetně překladů a kotvení do nosné konstrukce</t>
  </si>
  <si>
    <t>TZ E.1.2 B11</t>
  </si>
  <si>
    <t>708,6 " oblast A celková plocha bouraných příček</t>
  </si>
  <si>
    <t>197,7 " oblast B celková plocha bouraných příček</t>
  </si>
  <si>
    <t>2,5*1,2" oblast C celková plocha bouraných příček</t>
  </si>
  <si>
    <t>Součet</t>
  </si>
  <si>
    <t>pricky*1,065"navýšení plochy bouraných příček o plochu pod úrovní podlahy</t>
  </si>
  <si>
    <t>7</t>
  </si>
  <si>
    <t>962051116.1</t>
  </si>
  <si>
    <t>Bourání příček železobetonových tloušťky do 150 mm</t>
  </si>
  <si>
    <t>-1477345211</t>
  </si>
  <si>
    <t>TZ E.1.2 B10</t>
  </si>
  <si>
    <t>31" celková plocha bouraných příček</t>
  </si>
  <si>
    <t>8</t>
  </si>
  <si>
    <t>965042141</t>
  </si>
  <si>
    <t>Bourání mazanin betonových nebo z litého asfaltu tl. do 100 mm, plochy přes 4 m2</t>
  </si>
  <si>
    <t>215065270</t>
  </si>
  <si>
    <t>https://podminky.urs.cz/item/CS_URS_2023_02/965042141</t>
  </si>
  <si>
    <t>TZ E.1.2 B07</t>
  </si>
  <si>
    <t>70,3*0,080 " oblast A celková plocha x tl.</t>
  </si>
  <si>
    <t>18,6*0,080 " oblast B celková plocha x tl.</t>
  </si>
  <si>
    <t>(18,5+13,8)*0,080"vybourání podlahy pro založení nových příček oblast A+B</t>
  </si>
  <si>
    <t>(2,85+7,54)*0,080"vybourání podlahy pod velkou myčkou oblast A+B</t>
  </si>
  <si>
    <t>Součet betonová mazanina tl. 80 mm vyztužena sítí</t>
  </si>
  <si>
    <t>965049111</t>
  </si>
  <si>
    <t>Bourání mazanin Příplatek k cenám za bourání mazanin betonových se svařovanou sítí, tl. do 100 mm</t>
  </si>
  <si>
    <t>1476993778</t>
  </si>
  <si>
    <t>https://podminky.urs.cz/item/CS_URS_2023_02/965049111</t>
  </si>
  <si>
    <t>10</t>
  </si>
  <si>
    <t>965045113</t>
  </si>
  <si>
    <t>Bourání potěrů tl. do 50 mm cementových nebo pískocementových, plochy přes 4 m2</t>
  </si>
  <si>
    <t>2026996409</t>
  </si>
  <si>
    <t>https://podminky.urs.cz/item/CS_URS_2023_02/965045113</t>
  </si>
  <si>
    <t>TZ E.1.2 B01</t>
  </si>
  <si>
    <t>509,2" oblast A plocha místností s PVC podlahou</t>
  </si>
  <si>
    <t>497,9 " oblast B plocha místností s PVC podlahou</t>
  </si>
  <si>
    <t>Mezisoučet celková plocha odstraněné vyrovnávací stěrky tl. 48 mm pod PVC podlahovinou</t>
  </si>
  <si>
    <t>TZ E.1.2 B02</t>
  </si>
  <si>
    <t>78,6 " oblast A plocha místností s keramickou dlažbou</t>
  </si>
  <si>
    <t>43,6 " oblast B plocha místností s keramickou dlažbou</t>
  </si>
  <si>
    <t>Mezisoučet celková plocha odstraněné vyrovnávací stěrky tl. 35 mm + 15mm tmel pod keramickou dlažbou</t>
  </si>
  <si>
    <t>11</t>
  </si>
  <si>
    <t>968072R01</t>
  </si>
  <si>
    <t>Kompletní demontáž vnitřních dřevěných dveří včetně vyřezání ocelových zárubní</t>
  </si>
  <si>
    <t>-254671164</t>
  </si>
  <si>
    <t>Poznámka k položce:_x000D_
Včetně zjištění existence/neexistence překladů a případného zajištění zdiva dle TZ E.1.2 B08</t>
  </si>
  <si>
    <t>TZ E.1.2 B08</t>
  </si>
  <si>
    <t>12*0,6*1,97"XD1</t>
  </si>
  <si>
    <t>3*0,7*1,97"XD2</t>
  </si>
  <si>
    <t>7*0,8*1,97"XD3</t>
  </si>
  <si>
    <t>6*0,9*1,97"XD4</t>
  </si>
  <si>
    <t>18*1,1*1,97"XD5 - 1 ks oblast C, 17 ks oblast A,B</t>
  </si>
  <si>
    <t>5*1,45*1,97"XD6</t>
  </si>
  <si>
    <t>12</t>
  </si>
  <si>
    <t>968072R02</t>
  </si>
  <si>
    <t>Kompletní demontáž vnitřních kovových oken a prokládacích oken včetně parapetu</t>
  </si>
  <si>
    <t>-205840263</t>
  </si>
  <si>
    <t>TZ E.1.2 B09</t>
  </si>
  <si>
    <t>1,5*1,1</t>
  </si>
  <si>
    <t>1*1</t>
  </si>
  <si>
    <t>1,2*1,85</t>
  </si>
  <si>
    <t>3*1,85</t>
  </si>
  <si>
    <t>1,5*1,85</t>
  </si>
  <si>
    <t>Mezisoučet XO1</t>
  </si>
  <si>
    <t>1,2*1,22</t>
  </si>
  <si>
    <t>1*1,22</t>
  </si>
  <si>
    <t>0,475*1,22</t>
  </si>
  <si>
    <t>Mezisoučet XO2</t>
  </si>
  <si>
    <t>13</t>
  </si>
  <si>
    <t>978013191</t>
  </si>
  <si>
    <t>Otlučení vápenných nebo vápenocementových omítek vnitřních ploch stěn s vyškrabáním spar, s očištěním zdiva, v rozsahu přes 50 do 100 %</t>
  </si>
  <si>
    <t>1065239027</t>
  </si>
  <si>
    <t>https://podminky.urs.cz/item/CS_URS_2023_02/978013191</t>
  </si>
  <si>
    <t>TZ E.1.2 B03</t>
  </si>
  <si>
    <t>440 " oblast A plocha dotčených stěn</t>
  </si>
  <si>
    <t>46,2 " oblast B plocha dotčených stěn</t>
  </si>
  <si>
    <t>Mezisoučet odstranění omítky vnitřních stěn</t>
  </si>
  <si>
    <t>TZ E.1.2 B04</t>
  </si>
  <si>
    <t>1324,3 " oblast A plocha dotčených stěn</t>
  </si>
  <si>
    <t>930,8 " oblast B plocha dotčených stěn</t>
  </si>
  <si>
    <t>Mezisoučet odstranění omítky pod keramickými obklady</t>
  </si>
  <si>
    <t>997</t>
  </si>
  <si>
    <t>Přesun sutě</t>
  </si>
  <si>
    <t>14</t>
  </si>
  <si>
    <t>997013113</t>
  </si>
  <si>
    <t>Vnitrostaveništní doprava suti a vybouraných hmot vodorovně do 50 m svisle s použitím mechanizace pro budovy a haly výšky přes 9 do 12 m</t>
  </si>
  <si>
    <t>t</t>
  </si>
  <si>
    <t>1337499077</t>
  </si>
  <si>
    <t>https://podminky.urs.cz/item/CS_URS_2023_02/997013113</t>
  </si>
  <si>
    <t>RO170.901</t>
  </si>
  <si>
    <t>Nakládání s odpadem včetně dopravy - odpad ze zeminy a kamení zatříděný do Katalogu odpadů pod kódem 17 05 04</t>
  </si>
  <si>
    <t>-734355489</t>
  </si>
  <si>
    <t xml:space="preserve">Poznámka k položce:_x000D_
Položka nákládání s odpady zahrnuje činnosti a náklady spojené s tímto nakládáním tj. manipulace, úprava, přeprava na koncové zařízení s následným využitím, odstraněním respektive uložením na tomto zařízení pro využití nebo odstranění odpadu včetně všech poplatků. Položka zahrnuje též náklady na odborné činnosti spojené s nakládáním s odpady (posuzování nebezpečných vlastností, kategorizace odpadů, evidence a prokazování množství a způsobu nakládání s jednotlivými druhy odpadu)._x000D_
_x000D_
</t>
  </si>
  <si>
    <t>ŠP*2</t>
  </si>
  <si>
    <t>16</t>
  </si>
  <si>
    <t>RO170.902</t>
  </si>
  <si>
    <t>Nakládání s odpadem včetně dopravy - odpad ze Směsi nebo oddělené frakce betonu, cihel, tašek a keramických výrobků zatříděný do Katalogu odpadů pod kódem 17 01 07</t>
  </si>
  <si>
    <t>-102889523</t>
  </si>
  <si>
    <t>Poznámka k položce:_x000D_
Položka nákládání s odpady zahrnuje činnosti a náklady spojené s tímto nakládáním tj. manipulace, úprava, přeprava na koncové zařízení s následným využitím, odstraněním respektive uložením na tomto zařízení pro využití nebo odstranění odpadu včetně všech poplatků. Položka zahrnuje též náklady na odborné činnosti spojené s nakládáním s odpady (posuzování nebezpečných vlastností, kategorizace odpadů, evidence a prokazování množství a způsobu nakládání s jednotlivými druhy odpadu).</t>
  </si>
  <si>
    <t xml:space="preserve">1,996"Demontáž soklíků z dlaždic keramických </t>
  </si>
  <si>
    <t xml:space="preserve">10,163"Demontáž podlah z dlaždic keramických </t>
  </si>
  <si>
    <t>183,791"Demontáž obkladů z dlaždic keramických</t>
  </si>
  <si>
    <t>17</t>
  </si>
  <si>
    <t>RO170.903</t>
  </si>
  <si>
    <t>Nakládání s odpadem včetně dopravy - Odpad z betonu armovaného zatříděného do Katalogu odpadů pod kódem O 17 01 01</t>
  </si>
  <si>
    <t>1258983784</t>
  </si>
  <si>
    <t>Poznámka k položce:_x000D_
Poznámka k položce: Všechny položky nákládání s odpady zahrnují činnosti a náklady spojené s tímto nakládáním tj. manipulace, úprava, přeprava na koncové zařízení s následným využitím, odstraněním respektive uložením na tomto zařízení pro využití nebo odstranění odpadu včetně všech poplatků. Položka zahrnuje též náklady na odborné činnosti spojené s nakládáním s odpady (posuzování nebezpečných vlastností, kategorizace odpadů, evidence a prokazování množství a způsobu nakládání s jednotlivými druhy odpadu).</t>
  </si>
  <si>
    <t>10,045"Bourání příček železobetonových tloušťky do 150 mm</t>
  </si>
  <si>
    <t>23,159+0,463"Bourání mazanin betonových  tl. do 100 mm</t>
  </si>
  <si>
    <t>18</t>
  </si>
  <si>
    <t>RO170.903.1</t>
  </si>
  <si>
    <t>Nakládání s odpadem včetně dopravy - Odpad z Betonu zatříděného do Katalogu odpadů pod kódem O 17 01 01</t>
  </si>
  <si>
    <t>-1600076193</t>
  </si>
  <si>
    <t>18,630"Bourání základů z betonu prostého</t>
  </si>
  <si>
    <t>113,303"Bourání příček z cihel, tvárnic nebo příčkovek z tvárnic nebo příčkovek</t>
  </si>
  <si>
    <t>101,637"Bourání potěrů tl. do 50 mm cementových nebo pískocementových</t>
  </si>
  <si>
    <t>19</t>
  </si>
  <si>
    <t>RO170.904</t>
  </si>
  <si>
    <t>Nakládání s odpadem včetně dopravy - Odpad ze dřeva zatříděného do Katalogu odpadů pod kódem O 17 02 01</t>
  </si>
  <si>
    <t>-1021821157</t>
  </si>
  <si>
    <t>4,664*0,30" dveře</t>
  </si>
  <si>
    <t>20</t>
  </si>
  <si>
    <t>RO170.905</t>
  </si>
  <si>
    <t>Nakládání s odpadem včetně dopravy - Odpad ze skla zatříděného do Katalogu odpadů pod kódem O 17 02 02</t>
  </si>
  <si>
    <t>428839617</t>
  </si>
  <si>
    <t>1,152*0,50"skla oken</t>
  </si>
  <si>
    <t>RO170.906</t>
  </si>
  <si>
    <t>Nakládání s odpadem včetně dopravy - Odpad z plastu zatříděného do Katalogu odpadů pod kódem O 17 02 03</t>
  </si>
  <si>
    <t>1657152344</t>
  </si>
  <si>
    <t>3,021"Demontáž povlakových podlahovin</t>
  </si>
  <si>
    <t>0,216"Demontáž soklíků</t>
  </si>
  <si>
    <t>22</t>
  </si>
  <si>
    <t>RO170.907</t>
  </si>
  <si>
    <t xml:space="preserve">Nakládání s odpadem včetně dopravy - odpad Směsné kovy zatříděného do Katalogu odpadů pod kódem O 17 04 07 </t>
  </si>
  <si>
    <t>-900943172</t>
  </si>
  <si>
    <t>4,664*0,70"ocelové zárubně zárubně dveře</t>
  </si>
  <si>
    <t>1,152*0,50"ocelové rámy oken</t>
  </si>
  <si>
    <t>18,738*0,30"Demontáž podhledu s nosnou konstrukcí dvouvrstvou z ocelových profilů</t>
  </si>
  <si>
    <t>0,140"Demontáž revizních klapek/dvířek a plechových poklopů</t>
  </si>
  <si>
    <t>23</t>
  </si>
  <si>
    <t>RO170.908</t>
  </si>
  <si>
    <t>Nakládání s odpadem včetně dopravy - odpad Izolační materiály zatříděného do Katalogu odpadů pod kódem O 17 06 04</t>
  </si>
  <si>
    <t>1706187191</t>
  </si>
  <si>
    <t>0,775"Odstranění izolace proti zemní vlhkosti na ploše vodorovné V</t>
  </si>
  <si>
    <t>0,093"Odstranění tepelné izolace podlah</t>
  </si>
  <si>
    <t>0,099"Odstranění geosyntetik s uložením na vzdálenost do 20 m nebo naložením na dopravní prostředek geotextilie</t>
  </si>
  <si>
    <t>24</t>
  </si>
  <si>
    <t>RO170.909</t>
  </si>
  <si>
    <t>Nakládání s odpadem včetně dopravy - odpad Směsné stavební a demoliční odpady zatříděného do Katalogu odpadů pod kódem O 17 09 04</t>
  </si>
  <si>
    <t>-2002742197</t>
  </si>
  <si>
    <t>126,100"Otlučení vápenných nebo vápenocementových omítek vnitřních ploch stěn</t>
  </si>
  <si>
    <t>25</t>
  </si>
  <si>
    <t>RO170.910</t>
  </si>
  <si>
    <t>Nakládání s odpadem včetně dopravy - odpad z materiálů na bázi sádry zatříděného do Katalogu odpadů pod kódem O 17 08 02</t>
  </si>
  <si>
    <t>-5904962</t>
  </si>
  <si>
    <t xml:space="preserve">18,738*0,70"Demontáž podhledu nebo samostatného požárního předělu ze sádrokartonových desek </t>
  </si>
  <si>
    <t>PSV</t>
  </si>
  <si>
    <t>Práce a dodávky PSV</t>
  </si>
  <si>
    <t>711</t>
  </si>
  <si>
    <t>Izolace proti vodě, vlhkosti a plynům</t>
  </si>
  <si>
    <t>26</t>
  </si>
  <si>
    <t>711131811</t>
  </si>
  <si>
    <t>Odstranění izolace proti zemní vlhkosti na ploše vodorovné V</t>
  </si>
  <si>
    <t>-1658068759</t>
  </si>
  <si>
    <t>https://podminky.urs.cz/item/CS_URS_2023_02/711131811</t>
  </si>
  <si>
    <t>49,2 " oblast A celková plocha</t>
  </si>
  <si>
    <t xml:space="preserve">12,9 " oblast B celková plocha </t>
  </si>
  <si>
    <t>Mezisoučet folie tl. 2mm</t>
  </si>
  <si>
    <t>70,3 " oblast A celková plocha</t>
  </si>
  <si>
    <t xml:space="preserve">18,6 " oblast B celková plocha </t>
  </si>
  <si>
    <t>(18,5+13,8)"vybourání podlahy pro založení nových příček oblast A+B</t>
  </si>
  <si>
    <t>2,85+7,54"vybourání podlahy pod velkou myčkou oblast A+B</t>
  </si>
  <si>
    <t>Mezisoučet lepenka tl. 1 mm</t>
  </si>
  <si>
    <t>Součet odstranění hydroizolační folie celkem</t>
  </si>
  <si>
    <t>713</t>
  </si>
  <si>
    <t>Izolace tepelné</t>
  </si>
  <si>
    <t>27</t>
  </si>
  <si>
    <t>713120821</t>
  </si>
  <si>
    <t>Odstranění tepelné izolace podlah z rohoží, pásů, dílců, desek, bloků podlah volně kladených nebo mezi trámy z polystyrenu, tloušťka izolace suchého, tloušťka izolace do 100 mm</t>
  </si>
  <si>
    <t>-1560781937</t>
  </si>
  <si>
    <t>https://podminky.urs.cz/item/CS_URS_2023_02/713120821</t>
  </si>
  <si>
    <t>70,3*2 " oblast A celková plocha</t>
  </si>
  <si>
    <t xml:space="preserve">18,6*2 " oblast B celková plocha </t>
  </si>
  <si>
    <t>Součet stabilizovaný polystyren 2x50</t>
  </si>
  <si>
    <t>763</t>
  </si>
  <si>
    <t>Konstrukce suché výstavby</t>
  </si>
  <si>
    <t>28</t>
  </si>
  <si>
    <t>763131821</t>
  </si>
  <si>
    <t>Demontáž podhledu nebo samostatného požárního předělu ze sádrokartonových desek s nosnou konstrukcí dvouvrstvou z ocelových profilů, opláštění jednoduché</t>
  </si>
  <si>
    <t>-1185813376</t>
  </si>
  <si>
    <t>https://podminky.urs.cz/item/CS_URS_2023_02/763131821</t>
  </si>
  <si>
    <t>TZ E.1.2 B05</t>
  </si>
  <si>
    <t>575,6 " oblast A plocha SDK podhledu</t>
  </si>
  <si>
    <t>513,2" oblast B plocha SDK podhledu</t>
  </si>
  <si>
    <t>767</t>
  </si>
  <si>
    <t>Konstrukce zámečnické</t>
  </si>
  <si>
    <t>29</t>
  </si>
  <si>
    <t>763171821R</t>
  </si>
  <si>
    <t>Demontáž revizních klapek/dvířek a plechových poklopů</t>
  </si>
  <si>
    <t>kus</t>
  </si>
  <si>
    <t>1843374598</t>
  </si>
  <si>
    <t>TZ E.1.2 B12,B13</t>
  </si>
  <si>
    <t>7"demontáž revizních a instalačních dvířek v příčkách 300x300 mm</t>
  </si>
  <si>
    <t>7"demontáž poklopů stávajících revizních šachet 800x1000 mm</t>
  </si>
  <si>
    <t>Součet demontáž celkem ks</t>
  </si>
  <si>
    <t>771</t>
  </si>
  <si>
    <t>Podlahy z dlaždic</t>
  </si>
  <si>
    <t>30</t>
  </si>
  <si>
    <t>771471810</t>
  </si>
  <si>
    <t>Demontáž soklíků z dlaždic keramických kladených do malty rovných</t>
  </si>
  <si>
    <t>m</t>
  </si>
  <si>
    <t>-417571907</t>
  </si>
  <si>
    <t>https://podminky.urs.cz/item/CS_URS_2023_02/771471810</t>
  </si>
  <si>
    <t>126,65 " oblast A po obvodě místností s keramickou dlažbou</t>
  </si>
  <si>
    <t>43,4" oblast B po obvodě místností s keramickou dlažbou</t>
  </si>
  <si>
    <t>31</t>
  </si>
  <si>
    <t>771571810</t>
  </si>
  <si>
    <t>Demontáž podlah z dlaždic keramických kladených do malty</t>
  </si>
  <si>
    <t>2031886680</t>
  </si>
  <si>
    <t>https://podminky.urs.cz/item/CS_URS_2023_02/771571810</t>
  </si>
  <si>
    <t>776</t>
  </si>
  <si>
    <t>Podlahy povlakové</t>
  </si>
  <si>
    <t>32</t>
  </si>
  <si>
    <t>776201812</t>
  </si>
  <si>
    <t>Demontáž povlakových podlahovin lepených ručně s podložkou</t>
  </si>
  <si>
    <t>1039950179</t>
  </si>
  <si>
    <t>https://podminky.urs.cz/item/CS_URS_2023_02/776201812</t>
  </si>
  <si>
    <t>509,2 " oblast A plocha místností s PVC podlahou</t>
  </si>
  <si>
    <t>33</t>
  </si>
  <si>
    <t>776410811</t>
  </si>
  <si>
    <t>Demontáž soklíků nebo lišt pryžových nebo plastových</t>
  </si>
  <si>
    <t>-993906802</t>
  </si>
  <si>
    <t>https://podminky.urs.cz/item/CS_URS_2023_02/776410811</t>
  </si>
  <si>
    <t>437,85 " oblast A po obvodě místností s PVC podlahou</t>
  </si>
  <si>
    <t>280,8 " oblast B po obvodě místností s PVC podlahou</t>
  </si>
  <si>
    <t>781</t>
  </si>
  <si>
    <t>Dokončovací práce - obklady</t>
  </si>
  <si>
    <t>34</t>
  </si>
  <si>
    <t>781471810</t>
  </si>
  <si>
    <t>Demontáž obkladů z dlaždic keramických kladených do malty</t>
  </si>
  <si>
    <t>-229193368</t>
  </si>
  <si>
    <t>https://podminky.urs.cz/item/CS_URS_2023_02/781471810</t>
  </si>
  <si>
    <t>Součet demontáž keramických obkladů celkem</t>
  </si>
  <si>
    <t>obklad</t>
  </si>
  <si>
    <t>Celková plocha pro keramický obklad</t>
  </si>
  <si>
    <t>2044,036</t>
  </si>
  <si>
    <t>omitky</t>
  </si>
  <si>
    <t>Celková plocha omítek stěn</t>
  </si>
  <si>
    <t>2915,074</t>
  </si>
  <si>
    <t>P100</t>
  </si>
  <si>
    <t>Celková plocha příček tl. 100 mm</t>
  </si>
  <si>
    <t>106,3</t>
  </si>
  <si>
    <t>P11</t>
  </si>
  <si>
    <t xml:space="preserve"> celková plocha vinylových podlah skladby P1.1</t>
  </si>
  <si>
    <t>662,74</t>
  </si>
  <si>
    <t>P12</t>
  </si>
  <si>
    <t>Celková plocha skaldby P1.2</t>
  </si>
  <si>
    <t>242,85</t>
  </si>
  <si>
    <t>P150</t>
  </si>
  <si>
    <t>Celková plocha příček tl.150 mm</t>
  </si>
  <si>
    <t>830,424</t>
  </si>
  <si>
    <t>P21</t>
  </si>
  <si>
    <t>Celková plocha skaldby P2.1 dlažba keramická R10</t>
  </si>
  <si>
    <t>196,89</t>
  </si>
  <si>
    <t>P22</t>
  </si>
  <si>
    <t>Celková plocha skladby podlahy P2.2 dlažba keramická R9</t>
  </si>
  <si>
    <t>32,7</t>
  </si>
  <si>
    <t>P75</t>
  </si>
  <si>
    <t>Celková plocha příček tl. 75 mm</t>
  </si>
  <si>
    <t>24,6</t>
  </si>
  <si>
    <t>E.4-5 - Složené konstrukce a úpravy povrchů, kompletace</t>
  </si>
  <si>
    <t xml:space="preserve">    2 - Zakládání</t>
  </si>
  <si>
    <t xml:space="preserve">    3 - Svislé a kompletní konstrukce</t>
  </si>
  <si>
    <t xml:space="preserve">    6 - Úpravy povrchů, podlahy a osazování výplní</t>
  </si>
  <si>
    <t xml:space="preserve">    998 - Přesun hmot</t>
  </si>
  <si>
    <t xml:space="preserve">    777 - Podlahy lité</t>
  </si>
  <si>
    <t xml:space="preserve">    784 - Dokončovací práce - malby a tapety</t>
  </si>
  <si>
    <t>181912112</t>
  </si>
  <si>
    <t>Úprava pláně vyrovnáním výškových rozdílů ručně v hornině třídy těžitelnosti I skupiny 3 se zhutněním</t>
  </si>
  <si>
    <t>1946334536</t>
  </si>
  <si>
    <t>https://podminky.urs.cz/item/CS_URS_2023_02/181912112</t>
  </si>
  <si>
    <t>TZ E.4.2</t>
  </si>
  <si>
    <t>49,2"plocha oblast A</t>
  </si>
  <si>
    <t>12,9"plocha oblast B</t>
  </si>
  <si>
    <t>Součet obnovení souvrství po B06</t>
  </si>
  <si>
    <t>Zakládání</t>
  </si>
  <si>
    <t>271572211</t>
  </si>
  <si>
    <t>Podsyp pod základové konstrukce se zhutněním a urovnáním povrchu ze štěrkopísku netříděného</t>
  </si>
  <si>
    <t>1994361573</t>
  </si>
  <si>
    <t>https://podminky.urs.cz/item/CS_URS_2023_02/271572211</t>
  </si>
  <si>
    <t>49,2*0,150"plocha oblast A</t>
  </si>
  <si>
    <t>12,9*0,150"plocha oblast B</t>
  </si>
  <si>
    <t>273313511</t>
  </si>
  <si>
    <t>Základy z betonu prostého desky z betonu kamenem neprokládaného tř. C 12/15</t>
  </si>
  <si>
    <t>392918022</t>
  </si>
  <si>
    <t>https://podminky.urs.cz/item/CS_URS_2023_02/273313511</t>
  </si>
  <si>
    <t>275313711</t>
  </si>
  <si>
    <t>Základy z betonu prostého patky a bloky z betonu kamenem neprokládaného tř. C 20/25</t>
  </si>
  <si>
    <t>-2126934964</t>
  </si>
  <si>
    <t>https://podminky.urs.cz/item/CS_URS_2023_02/275313711</t>
  </si>
  <si>
    <t>1"zalití stávajících jímek betonem</t>
  </si>
  <si>
    <t>Svislé a kompletní konstrukce</t>
  </si>
  <si>
    <t>317141442</t>
  </si>
  <si>
    <t>Překlady ploché prefabrikované z pórobetonu osazené do tenkého maltového lože, včetně slepení dvou překladů vedle sebe po celé délce boční plochy, výšky překladu do 200 mm šířky 150 mm, délky překladu přes 1200 do 1300 mm</t>
  </si>
  <si>
    <t>766838423</t>
  </si>
  <si>
    <t>https://podminky.urs.cz/item/CS_URS_2023_02/317141442</t>
  </si>
  <si>
    <t>PD 1.4 Specifikace překladů</t>
  </si>
  <si>
    <t>19"P01</t>
  </si>
  <si>
    <t>10"P01 oblast B</t>
  </si>
  <si>
    <t>317141443</t>
  </si>
  <si>
    <t>Překlady ploché prefabrikované z pórobetonu osazené do tenkého maltového lože, včetně slepení dvou překladů vedle sebe po celé délce boční plochy, výšky překladu do 200 mm šířky 150 mm, délky překladu přes 1300 do 1500 mm</t>
  </si>
  <si>
    <t>736718454</t>
  </si>
  <si>
    <t>https://podminky.urs.cz/item/CS_URS_2023_02/317141443</t>
  </si>
  <si>
    <t>2"P02</t>
  </si>
  <si>
    <t>8"P04</t>
  </si>
  <si>
    <t>5"P04 oblast B</t>
  </si>
  <si>
    <t>317141445</t>
  </si>
  <si>
    <t>Překlady ploché prefabrikované z pórobetonu osazené do tenkého maltového lože, včetně slepení dvou překladů vedle sebe po celé délce boční plochy, výšky překladu do 200 mm šířky 150 mm, délky překladu přes 1800 do 2000 mm</t>
  </si>
  <si>
    <t>-83246402</t>
  </si>
  <si>
    <t>https://podminky.urs.cz/item/CS_URS_2023_02/317141445</t>
  </si>
  <si>
    <t>5"P05</t>
  </si>
  <si>
    <t>4"P05 oblast B</t>
  </si>
  <si>
    <t>317142412</t>
  </si>
  <si>
    <t>Překlady nenosné z pórobetonu osazené do tenkého maltového lože, výšky do 250 mm, šířky překladu 75 mm, délky překladu přes 1000 do 1250 mm</t>
  </si>
  <si>
    <t>1109027127</t>
  </si>
  <si>
    <t>https://podminky.urs.cz/item/CS_URS_2023_02/317142412</t>
  </si>
  <si>
    <t>317142422</t>
  </si>
  <si>
    <t>Překlady nenosné z pórobetonu osazené do tenkého maltového lože, výšky do 250 mm, šířky překladu 100 mm, délky překladu přes 1000 do 1250 mm</t>
  </si>
  <si>
    <t>2025625436</t>
  </si>
  <si>
    <t>https://podminky.urs.cz/item/CS_URS_2023_02/317142422</t>
  </si>
  <si>
    <t>7"P03</t>
  </si>
  <si>
    <t>317168061</t>
  </si>
  <si>
    <t>Překlady keramické vysoké osazené do maltového lože, šířky překladu 70 mm výšky 238 mm, délky 3500 mm</t>
  </si>
  <si>
    <t>1819192587</t>
  </si>
  <si>
    <t>https://podminky.urs.cz/item/CS_URS_2023_02/317168061</t>
  </si>
  <si>
    <t>4*2"P06</t>
  </si>
  <si>
    <t>342272215</t>
  </si>
  <si>
    <t>Příčky z pórobetonových tvárnic hladkých na tenké maltové lože objemová hmotnost do 500 kg/m3, tloušťka příčky 75 mm</t>
  </si>
  <si>
    <t>-1223895857</t>
  </si>
  <si>
    <t>https://podminky.urs.cz/item/CS_URS_2023_02/342272215</t>
  </si>
  <si>
    <t>TZ E.3.1</t>
  </si>
  <si>
    <t>24,6"plocha zděných konstrukcí oblast A</t>
  </si>
  <si>
    <t>P75*1,065"navýšení ploch příček o plochu pod úrovní podlahy</t>
  </si>
  <si>
    <t>342272225</t>
  </si>
  <si>
    <t>Příčky z pórobetonových tvárnic hladkých na tenké maltové lože objemová hmotnost do 500 kg/m3, tloušťka příčky 100 mm</t>
  </si>
  <si>
    <t>-334198954</t>
  </si>
  <si>
    <t>https://podminky.urs.cz/item/CS_URS_2023_02/342272225</t>
  </si>
  <si>
    <t>66"plocha zděných konstrukcí oblast A</t>
  </si>
  <si>
    <t>40,3"plocha zděných konstrukcí oblast B</t>
  </si>
  <si>
    <t>P100*1,065"navýšení ploch příček o plochu pod úrovní podlahy</t>
  </si>
  <si>
    <t>342272245</t>
  </si>
  <si>
    <t>Příčky z pórobetonových tvárnic hladkých na tenké maltové lože objemová hmotnost do 500 kg/m3, tloušťka příčky 150 mm</t>
  </si>
  <si>
    <t>1278601524</t>
  </si>
  <si>
    <t>https://podminky.urs.cz/item/CS_URS_2023_02/342272245</t>
  </si>
  <si>
    <t>504"plocha zděných konstrukcí oblast A</t>
  </si>
  <si>
    <t>323,4"plocha zděných konstrukcí oblast B</t>
  </si>
  <si>
    <t>1,2*2,02+0,5*1,2"plocha zděných konstrukcí oblast C</t>
  </si>
  <si>
    <t>P150*1,065"navýšení ploch příček o plochu pod úrovní podlahy</t>
  </si>
  <si>
    <t>342291121</t>
  </si>
  <si>
    <t>Ukotvení příček plochými kotvami, do konstrukce cihelné</t>
  </si>
  <si>
    <t>-435129218</t>
  </si>
  <si>
    <t>https://podminky.urs.cz/item/CS_URS_2023_02/342291121</t>
  </si>
  <si>
    <t>PD 3.01,3.02</t>
  </si>
  <si>
    <t>50*3,83"kotvy oblast A</t>
  </si>
  <si>
    <t>30*3,83"kotvy oblast B</t>
  </si>
  <si>
    <t>Úpravy povrchů, podlahy a osazování výplní</t>
  </si>
  <si>
    <t>612131100</t>
  </si>
  <si>
    <t>Podkladní a spojovací vrstva vnitřních omítaných ploch vápenný postřik nanášený ručně celoplošně stěn</t>
  </si>
  <si>
    <t>1701339541</t>
  </si>
  <si>
    <t>https://podminky.urs.cz/item/CS_URS_2023_02/612131100</t>
  </si>
  <si>
    <t>612321141</t>
  </si>
  <si>
    <t>Omítka vápenocementová vnitřních ploch nanášená ručně dvouvrstvá, tloušťky jádrové omítky do 10 mm a tloušťky štuku do 3 mm štuková svislých konstrukcí stěn</t>
  </si>
  <si>
    <t>-786868032</t>
  </si>
  <si>
    <t>https://podminky.urs.cz/item/CS_URS_2023_02/612321141</t>
  </si>
  <si>
    <t xml:space="preserve">56,1"plocha stěn m.č. D-0.01  </t>
  </si>
  <si>
    <t xml:space="preserve">113,85"plocha stěn m.č. D-0.02  </t>
  </si>
  <si>
    <t xml:space="preserve">43,95"plocha stěn m.č. D-0.03  </t>
  </si>
  <si>
    <t xml:space="preserve">40,35"plocha stěn m.č. D-0.04  </t>
  </si>
  <si>
    <t xml:space="preserve">226,56"plocha stěn m.č. D-0.05  </t>
  </si>
  <si>
    <t xml:space="preserve">245,16"plocha stěn m.č. D-0.06  </t>
  </si>
  <si>
    <t xml:space="preserve">133,89"plocha stěn m.č. D-0.07  </t>
  </si>
  <si>
    <t xml:space="preserve">23,14"plocha stěn m.č. D-0.08  </t>
  </si>
  <si>
    <t xml:space="preserve">13"plocha stěn m.č. D-0.09  </t>
  </si>
  <si>
    <t xml:space="preserve">108,6"plocha stěn m.č. D-0.10  </t>
  </si>
  <si>
    <t xml:space="preserve">40,8"plocha stěn m.č. D-0.11  </t>
  </si>
  <si>
    <t xml:space="preserve">23,4"plocha stěn m.č. D-0.12  </t>
  </si>
  <si>
    <t xml:space="preserve">32,7"plocha stěn m.č. D-0.13  </t>
  </si>
  <si>
    <t xml:space="preserve">39,3"plocha stěn m.č. D-0.14  </t>
  </si>
  <si>
    <t xml:space="preserve">86,19"plocha stěn m.č. D-0.15  </t>
  </si>
  <si>
    <t xml:space="preserve">23,4"plocha stěn m.č. D-0.16  </t>
  </si>
  <si>
    <t xml:space="preserve">34,5"plocha stěn m.č. D-0.17  </t>
  </si>
  <si>
    <t xml:space="preserve">27,6"plocha stěn m.č. D-0.18  </t>
  </si>
  <si>
    <t xml:space="preserve">13,806"plocha stěn m.č. D-0.19  </t>
  </si>
  <si>
    <t xml:space="preserve">13,78"plocha stěn m.č. D-0.20  </t>
  </si>
  <si>
    <t xml:space="preserve">23,92"plocha stěn m.č. D-0.21  </t>
  </si>
  <si>
    <t xml:space="preserve">33,6"plocha stěn m.č. D-0.22  </t>
  </si>
  <si>
    <t xml:space="preserve">12,61"plocha stěn m.č. D-0.23  </t>
  </si>
  <si>
    <t xml:space="preserve">12,22"plocha stěn m.č. D-0.24  </t>
  </si>
  <si>
    <t xml:space="preserve">13,26"plocha stěn m.č. D-0.25  </t>
  </si>
  <si>
    <t xml:space="preserve">31,8"plocha stěn m.č. D-0.26  </t>
  </si>
  <si>
    <t xml:space="preserve">13,494"plocha stěn m.č. D-0.27  </t>
  </si>
  <si>
    <t xml:space="preserve">13,416"plocha stěn m.č. D-0.28  </t>
  </si>
  <si>
    <t xml:space="preserve">19,24"plocha stěn m.č. D-0.29  </t>
  </si>
  <si>
    <t xml:space="preserve">31,41"plocha stěn m.č. D-0.30  </t>
  </si>
  <si>
    <t xml:space="preserve">24,9"plocha stěn m.č. D-0.31  </t>
  </si>
  <si>
    <t xml:space="preserve">41,46"plocha stěn m.č. D-0.32  </t>
  </si>
  <si>
    <t xml:space="preserve">35,88"plocha stěn m.č. D-0.33  </t>
  </si>
  <si>
    <t xml:space="preserve">64,44"plocha stěn m.č. D-0.34  </t>
  </si>
  <si>
    <t>Mezisoučet plocha stěn oblast A</t>
  </si>
  <si>
    <t xml:space="preserve">36,3"plocha stěn m.č. E-0.01  </t>
  </si>
  <si>
    <t xml:space="preserve">35,1"plocha stěn m.č. E-0.02  </t>
  </si>
  <si>
    <t xml:space="preserve">55,5"plocha stěn m.č. E-0.03  </t>
  </si>
  <si>
    <t xml:space="preserve">50,1"plocha stěn m.č. E-0.04  </t>
  </si>
  <si>
    <t xml:space="preserve">39"plocha stěn m.č. E-0.05  </t>
  </si>
  <si>
    <t xml:space="preserve">13,92"plocha stěn m.č. E-0.06  </t>
  </si>
  <si>
    <t xml:space="preserve">22,5"plocha stěn m.č. E-0.07  </t>
  </si>
  <si>
    <t xml:space="preserve">34,5"plocha stěn m.č. E-0.08  </t>
  </si>
  <si>
    <t xml:space="preserve">150,84"plocha stěn m.č. E-0.09  </t>
  </si>
  <si>
    <t xml:space="preserve">175,5"plocha stěn m.č. E-0.10  </t>
  </si>
  <si>
    <t xml:space="preserve">94,5"plocha stěn m.č. E-0.11  </t>
  </si>
  <si>
    <t xml:space="preserve">171,3"plocha stěn m.č. E-0.12  </t>
  </si>
  <si>
    <t xml:space="preserve">45"plocha stěn m.č. E-0.13  </t>
  </si>
  <si>
    <t xml:space="preserve">56,7"plocha stěn m.č. E-0.14  </t>
  </si>
  <si>
    <t xml:space="preserve">68,4"plocha stěn m.č. E-0.15  </t>
  </si>
  <si>
    <t xml:space="preserve">148,14"plocha stěn m.č. E-0.16  </t>
  </si>
  <si>
    <t>Mezisoučet oblast B</t>
  </si>
  <si>
    <t>2*(2,02*1,2+0,5*1,2)"oblast C dozdívky</t>
  </si>
  <si>
    <t>631311115</t>
  </si>
  <si>
    <t>Mazanina z betonu prostého bez zvýšených nároků na prostředí tl. přes 50 do 80 mm tř. C 20/25</t>
  </si>
  <si>
    <t>-1618117030</t>
  </si>
  <si>
    <t>https://podminky.urs.cz/item/CS_URS_2023_02/631311115</t>
  </si>
  <si>
    <t xml:space="preserve">70,3*0,080"plocha oblast A x tl. </t>
  </si>
  <si>
    <t>18,6*0,080"plocha oblast B x tl.</t>
  </si>
  <si>
    <t>(27,7+7,8)*0,080"doplnění podlahy po vybouraných příčkách oblast A+B</t>
  </si>
  <si>
    <t>0,080*(2,85+7,54)"obnovení podlahy pod velkou myčkou oblast A+B</t>
  </si>
  <si>
    <t>Součet obnovení souvrství po B07</t>
  </si>
  <si>
    <t>631362021</t>
  </si>
  <si>
    <t>Výztuž mazanin ze svařovaných sítí z drátů typu KARI</t>
  </si>
  <si>
    <t>-207581340</t>
  </si>
  <si>
    <t>https://podminky.urs.cz/item/CS_URS_2023_02/631362021</t>
  </si>
  <si>
    <t>70,3*0,002"plocha oblast A</t>
  </si>
  <si>
    <t>18,6*0,002"plocha oblast B</t>
  </si>
  <si>
    <t>(27,7+7,8)*0,002"doplnění podlahy po vybouraných příčkách oblast A+B</t>
  </si>
  <si>
    <t>0,002*(2,85+7,54)"obnovení podlahy pod velkou myčkou oblast A+B</t>
  </si>
  <si>
    <t>632481215</t>
  </si>
  <si>
    <t>Separační vrstva k oddělení podlahových vrstev z geotextilie</t>
  </si>
  <si>
    <t>-537701467</t>
  </si>
  <si>
    <t>https://podminky.urs.cz/item/CS_URS_2023_02/632481215</t>
  </si>
  <si>
    <t>49,2*2"plocha oblast A</t>
  </si>
  <si>
    <t>12,9*2"plocha oblast B</t>
  </si>
  <si>
    <t>Součet obnovení souvrství po B06 2 vrstvy</t>
  </si>
  <si>
    <t>634112123</t>
  </si>
  <si>
    <t>Obvodová dilatace mezi stěnou a mazaninou nebo potěrem podlahovým páskem z pěnového PE s fólií tl. do 10 mm, výšky 80 mm</t>
  </si>
  <si>
    <t>635909328</t>
  </si>
  <si>
    <t>https://podminky.urs.cz/item/CS_URS_2023_02/634112123</t>
  </si>
  <si>
    <t>579,39"obvody všech místností oblast A</t>
  </si>
  <si>
    <t>399,1"obvody všech místností oblast B</t>
  </si>
  <si>
    <t>953993311</t>
  </si>
  <si>
    <t>Osazení bezpečnostní, orientační nebo informační tabulky samolepicí</t>
  </si>
  <si>
    <t>1792221191</t>
  </si>
  <si>
    <t>https://podminky.urs.cz/item/CS_URS_2023_02/953993311</t>
  </si>
  <si>
    <t>M</t>
  </si>
  <si>
    <t>73534561</t>
  </si>
  <si>
    <t>tabulka bezpečnostní fotoluminiscenční 148x148mm samolepící</t>
  </si>
  <si>
    <t>1818712651</t>
  </si>
  <si>
    <t>998</t>
  </si>
  <si>
    <t>Přesun hmot</t>
  </si>
  <si>
    <t>998011001</t>
  </si>
  <si>
    <t>Přesun hmot pro budovy občanské výstavby, bydlení, výrobu a služby s nosnou svislou konstrukcí zděnou z cihel, tvárnic nebo kamene vodorovná dopravní vzdálenost do 100 m pro budovy výšky do 6 m</t>
  </si>
  <si>
    <t>152638058</t>
  </si>
  <si>
    <t>https://podminky.urs.cz/item/CS_URS_2023_02/998011001</t>
  </si>
  <si>
    <t>711131101</t>
  </si>
  <si>
    <t>Provedení izolace proti zemní vlhkosti pásy na sucho AIP nebo tkaniny na ploše vodorovné V</t>
  </si>
  <si>
    <t>-1926708968</t>
  </si>
  <si>
    <t>https://podminky.urs.cz/item/CS_URS_2023_02/711131101</t>
  </si>
  <si>
    <t>70,3"plocha oblast A</t>
  </si>
  <si>
    <t>18,6"plocha oblast B</t>
  </si>
  <si>
    <t>27,7+7,8"doplnění podlahy po vybouraných příčkách oblast A+B</t>
  </si>
  <si>
    <t>(2,85+7,54)"obnovení podlahy pod velkou myčkou oblast A+B</t>
  </si>
  <si>
    <t>62821109</t>
  </si>
  <si>
    <t>asfaltový pás separační s krycí vrstvou tl do 1,0mm, typu R</t>
  </si>
  <si>
    <t>1414837457</t>
  </si>
  <si>
    <t>134,79*1,1655 'Přepočtené koeficientem množství</t>
  </si>
  <si>
    <t>711471R01</t>
  </si>
  <si>
    <t>Provedení hydroizolačního systému spodní stavby na ploše vodorovné fólií PVC volně s horkovzdušným navařením segmentů</t>
  </si>
  <si>
    <t>-1589469139</t>
  </si>
  <si>
    <t>Poznámka k položce:_x000D_
Včetně veškerého příslušenství a provedení detailů, včetně napojení na stávající hydroizolaci</t>
  </si>
  <si>
    <t>navýšení 15% pro provedení detailů a napojení na stávající HI</t>
  </si>
  <si>
    <t>62,1*1,15 'Přepočtené koeficientem množství</t>
  </si>
  <si>
    <t>R.31115741</t>
  </si>
  <si>
    <t>Hydroizolační folie z měkčeného PVC tl. 2 mm</t>
  </si>
  <si>
    <t>-270596894</t>
  </si>
  <si>
    <t>62,1*1,25 'Přepočtené koeficientem množství</t>
  </si>
  <si>
    <t>998711101</t>
  </si>
  <si>
    <t>Přesun hmot pro izolace proti vodě, vlhkosti a plynům stanovený z hmotnosti přesunovaného materiálu vodorovná dopravní vzdálenost do 50 m v objektech výšky do 6 m</t>
  </si>
  <si>
    <t>-1360097232</t>
  </si>
  <si>
    <t>https://podminky.urs.cz/item/CS_URS_2023_02/998711101</t>
  </si>
  <si>
    <t>713121121</t>
  </si>
  <si>
    <t>Montáž tepelné izolace podlah rohožemi, pásy, deskami, dílci, bloky (izolační materiál ve specifikaci) kladenými volně dvouvrstvá</t>
  </si>
  <si>
    <t>-1489464621</t>
  </si>
  <si>
    <t>https://podminky.urs.cz/item/CS_URS_2023_02/713121121</t>
  </si>
  <si>
    <t>28375909</t>
  </si>
  <si>
    <t>deska EPS 150 pro konstrukce s vysokým zatížením ?=0,035 tl 50mm</t>
  </si>
  <si>
    <t>-773149179</t>
  </si>
  <si>
    <t>134,79*2,1 'Přepočtené koeficientem množství</t>
  </si>
  <si>
    <t>998713101</t>
  </si>
  <si>
    <t>Přesun hmot pro izolace tepelné stanovený z hmotnosti přesunovaného materiálu vodorovná dopravní vzdálenost do 50 m v objektech výšky do 6 m</t>
  </si>
  <si>
    <t>-1374729125</t>
  </si>
  <si>
    <t>https://podminky.urs.cz/item/CS_URS_2023_02/998713101</t>
  </si>
  <si>
    <t>763431001</t>
  </si>
  <si>
    <t>Montáž podhledu minerálního včetně zavěšeného roštu viditelného s panely vyjímatelnými, velikosti panelů do 0,36 m2</t>
  </si>
  <si>
    <t>2112753688</t>
  </si>
  <si>
    <t>https://podminky.urs.cz/item/CS_URS_2023_02/763431001</t>
  </si>
  <si>
    <t xml:space="preserve">49,3"KAZETOVÝ PODHLED, HYG, C1 m.č. D-0.10  </t>
  </si>
  <si>
    <t xml:space="preserve">11,08"KAZETOVÝ PODHLED, HYG, C1 m.č. D-0.11  </t>
  </si>
  <si>
    <t xml:space="preserve">3,68"KAZETOVÝ PODHLED, HYG, C1 m.č. D-0.12  </t>
  </si>
  <si>
    <t xml:space="preserve">22,07"KAZETOVÝ PODHLED, HYG, C1 m.č. D-0.15  </t>
  </si>
  <si>
    <t>Mezisoučet HYG C1 oblast A</t>
  </si>
  <si>
    <t xml:space="preserve">131,72"KAZETOVÝ PODHLED, HYG, C3 m.č. D-0.05  </t>
  </si>
  <si>
    <t xml:space="preserve">162,37"KAZETOVÝ PODHLED, HYG, C3 m.č. D-0.06  </t>
  </si>
  <si>
    <t xml:space="preserve">46,15"KAZETOVÝ PODHLED, HYG, C3 m.č. D-0.07  </t>
  </si>
  <si>
    <t xml:space="preserve">3,49"KAZETOVÝ PODHLED, HYG, C3 m.č. D-0.16  </t>
  </si>
  <si>
    <t xml:space="preserve">7,9"KAZETOVÝ PODHLED, HYG, C3 m.č. D-0.17  </t>
  </si>
  <si>
    <t>Mezisoučet HYG C3 oblast A</t>
  </si>
  <si>
    <t xml:space="preserve">108,42"KAZETOVÝ PODHLED, HYG, C1 m.č. E-0.10  </t>
  </si>
  <si>
    <t xml:space="preserve">46,59"KAZETOVÝ PODHLED, HYG, C1 m.č. E-0.11  </t>
  </si>
  <si>
    <t xml:space="preserve">89,61"KAZETOVÝ PODHLED, HYG, C1 m.č. E-0.12  </t>
  </si>
  <si>
    <t xml:space="preserve">23,66"KAZETOVÝ PODHLED, HYG, C1 m.č. E-0.15  </t>
  </si>
  <si>
    <t>Mezisoučet HYG C1 oblast B</t>
  </si>
  <si>
    <t xml:space="preserve">19,36"KAZETOVÝ PODHLED, HYG, C3 m.č. E-0.03  </t>
  </si>
  <si>
    <t xml:space="preserve">11,98"KAZETOVÝ PODHLED, HYG, C3 m.č. E-0.04  </t>
  </si>
  <si>
    <t xml:space="preserve">9,14"KAZETOVÝ PODHLED, HYG, C3 m.č. E-0.05  </t>
  </si>
  <si>
    <t xml:space="preserve">3,23"KAZETOVÝ PODHLED, HYG, C3 m.č. E-0.07  </t>
  </si>
  <si>
    <t xml:space="preserve">79,13"KAZETOVÝ PODHLED, HYG, C3 m.č. E-0.09  </t>
  </si>
  <si>
    <t xml:space="preserve">90,75"KAZETOVÝ PODHLED, HYG, C3 m.č. E-0.16  </t>
  </si>
  <si>
    <t>Mezisoučet HYG C3 oblast B</t>
  </si>
  <si>
    <t>63126365</t>
  </si>
  <si>
    <t>panel akustický hygienický povrch vodoodpudivá skelná tkanina hrana zatřená rovná ?w=0,90 viditelný rastr š 24mm bílý tl 20mm</t>
  </si>
  <si>
    <t>-230236155</t>
  </si>
  <si>
    <t>919,63*1,05 'Přepočtené koeficientem množství</t>
  </si>
  <si>
    <t>763431011</t>
  </si>
  <si>
    <t>Montáž podhledu minerálního včetně zavěšeného roštu polozapuštěného s panely vyjímatelnými, velikosti panelů do 0,36 m2</t>
  </si>
  <si>
    <t>-518368392</t>
  </si>
  <si>
    <t>https://podminky.urs.cz/item/CS_URS_2023_02/763431011</t>
  </si>
  <si>
    <t xml:space="preserve">12,87"KAZETOVÝ PODHLED, C1 m.č. D-0.01  </t>
  </si>
  <si>
    <t xml:space="preserve">26,87"KAZETOVÝ PODHLED, C1 m.č. D-0.02  </t>
  </si>
  <si>
    <t xml:space="preserve">13,22"KAZETOVÝ PODHLED, C1 m.č. D-0.03  </t>
  </si>
  <si>
    <t xml:space="preserve">11,3"KAZETOVÝ PODHLED, C1 m.č. D-0.04  </t>
  </si>
  <si>
    <t xml:space="preserve">6,17"KAZETOVÝ PODHLED, C1 m.č. D-0.13  </t>
  </si>
  <si>
    <t xml:space="preserve">9,72"KAZETOVÝ PODHLED, C1 m.č. D-0.14  </t>
  </si>
  <si>
    <t xml:space="preserve">4,65"KAZETOVÝ PODHLED, C1 m.č. D-0.18  </t>
  </si>
  <si>
    <t xml:space="preserve">5,42"KAZETOVÝ PODHLED, C1 m.č. D-0.22  </t>
  </si>
  <si>
    <t xml:space="preserve">6,53"KAZETOVÝ PODHLED, C1 m.č. D-0.26  </t>
  </si>
  <si>
    <t xml:space="preserve">5,65"KAZETOVÝ PODHLED, C1 m.č. D-0.30  </t>
  </si>
  <si>
    <t>Mezisoučet C1 oblast A</t>
  </si>
  <si>
    <t xml:space="preserve">3,01"KAZETOVÝ PODHLED, C3 m.č. D-0.08  </t>
  </si>
  <si>
    <t xml:space="preserve">1,47"KAZETOVÝ PODHLED, C3 m.č. D-0.09  </t>
  </si>
  <si>
    <t xml:space="preserve">1,62"KAZETOVÝ PODHLED, C3 m.č. D-0.19  </t>
  </si>
  <si>
    <t xml:space="preserve">1,62"KAZETOVÝ PODHLED, C3 m.č. D-0.20  </t>
  </si>
  <si>
    <t xml:space="preserve">4,65"KAZETOVÝ PODHLED, C3 m.č. D-0.21  </t>
  </si>
  <si>
    <t xml:space="preserve">1,43"KAZETOVÝ PODHLED, C3 m.č. D-0.23  </t>
  </si>
  <si>
    <t xml:space="preserve">1,33"KAZETOVÝ PODHLED, C3 m.č. D-0.24  </t>
  </si>
  <si>
    <t xml:space="preserve">1,6"KAZETOVÝ PODHLED, C3 m.č. D-0.25  </t>
  </si>
  <si>
    <t xml:space="preserve">1,59"KAZETOVÝ PODHLED, C3 m.č. D-0.27  </t>
  </si>
  <si>
    <t xml:space="preserve">1,57"KAZETOVÝ PODHLED, C3 m.č. D-0.28  </t>
  </si>
  <si>
    <t xml:space="preserve">3,38"KAZETOVÝ PODHLED, C3 m.č. D-0.29  </t>
  </si>
  <si>
    <t>Mezisoučet C3 oblast A</t>
  </si>
  <si>
    <t xml:space="preserve">8,88"KAZETOVÝ PODHLED, C1 m.č. E-0.01  </t>
  </si>
  <si>
    <t xml:space="preserve">8,28"KAZETOVÝ PODHLED, C1 m.č. E-0.02  </t>
  </si>
  <si>
    <t xml:space="preserve">12,13"KAZETOVÝ PODHLED, C1 m.č. E-0.13  </t>
  </si>
  <si>
    <t xml:space="preserve">16,85"KAZETOVÝ PODHLED, C1 m.č. E-0.14  </t>
  </si>
  <si>
    <t>Mezisoučet C1 oblast B</t>
  </si>
  <si>
    <t>35</t>
  </si>
  <si>
    <t>63126362</t>
  </si>
  <si>
    <t>panel akustický hygienický povrch porézní skelná tkanina hrana zatřená polozapuštěná ?w=0,95 polozapuštěný rastr š 24mm bílý tl 15mm</t>
  </si>
  <si>
    <t>1749538157</t>
  </si>
  <si>
    <t>171,81*1,05 'Přepočtené koeficientem množství</t>
  </si>
  <si>
    <t>36</t>
  </si>
  <si>
    <t>763431041</t>
  </si>
  <si>
    <t>Montáž podhledu minerálního včetně zavěšeného roštu Příplatek k cenám: za výšku zavěšení přes 0,5 do 1,0 m</t>
  </si>
  <si>
    <t>-963830854</t>
  </si>
  <si>
    <t>https://podminky.urs.cz/item/CS_URS_2023_02/763431041</t>
  </si>
  <si>
    <t>437,760+125,670</t>
  </si>
  <si>
    <t>37</t>
  </si>
  <si>
    <t>998763301</t>
  </si>
  <si>
    <t>Přesun hmot pro konstrukce montované z desek sádrokartonových, sádrovláknitých, cementovláknitých nebo cementových stanovený z hmotnosti přesunovaného materiálu vodorovná dopravní vzdálenost do 50 m v objektech výšky do 6 m</t>
  </si>
  <si>
    <t>-2107161994</t>
  </si>
  <si>
    <t>https://podminky.urs.cz/item/CS_URS_2023_02/998763301</t>
  </si>
  <si>
    <t>38</t>
  </si>
  <si>
    <t>R001E63Z01</t>
  </si>
  <si>
    <t>Dodávka a montáž kompletní konstrukce dle PD specifikace zámečnických konstrukcí - prvek Z01</t>
  </si>
  <si>
    <t>ks</t>
  </si>
  <si>
    <t>-1021132876</t>
  </si>
  <si>
    <t>Poznámka k položce:_x000D_
Položka obsahuje dodávku a montáž s dopravou kompletního stavebního dílu včetně veškerého příslušenství, vybavení, montážních a spojovacích prvků.</t>
  </si>
  <si>
    <t>39</t>
  </si>
  <si>
    <t>R001E63Z02</t>
  </si>
  <si>
    <t>Dodávka a montáž kompletní konstrukce dle PD specifikace zámečnických konstrukcí - prvek Z02</t>
  </si>
  <si>
    <t>108490319</t>
  </si>
  <si>
    <t>40</t>
  </si>
  <si>
    <t>R001E63Z03</t>
  </si>
  <si>
    <t>Dodávka a montáž kompletní konstrukce dle PD specifikace zámečnických konstrukcí - prvek Z03</t>
  </si>
  <si>
    <t>1054930340</t>
  </si>
  <si>
    <t>41</t>
  </si>
  <si>
    <t>R001E63Z04</t>
  </si>
  <si>
    <t>Dodávka a montáž kompletní konstrukce dle PD specifikace zámečnických konstrukcí - prvek Z04</t>
  </si>
  <si>
    <t>747869815</t>
  </si>
  <si>
    <t>42</t>
  </si>
  <si>
    <t>R001E63Z05</t>
  </si>
  <si>
    <t>Dodávka a montáž kompletní konstrukce dle PD specifikace zámečnických konstrukcí - prvek Z05</t>
  </si>
  <si>
    <t>831693098</t>
  </si>
  <si>
    <t>43</t>
  </si>
  <si>
    <t>R001E63Z06</t>
  </si>
  <si>
    <t>Dodávka a montáž kompletní konstrukce dle PD specifikace zámečnických konstrukcí - prvek Z06</t>
  </si>
  <si>
    <t>162270120</t>
  </si>
  <si>
    <t>44</t>
  </si>
  <si>
    <t>998767201</t>
  </si>
  <si>
    <t>Přesun hmot pro zámečnické konstrukce stanovený procentní sazbou (%) z ceny vodorovná dopravní vzdálenost do 50 m v objektech výšky do 6 m</t>
  </si>
  <si>
    <t>%</t>
  </si>
  <si>
    <t>2060604879</t>
  </si>
  <si>
    <t>https://podminky.urs.cz/item/CS_URS_2023_02/998767201</t>
  </si>
  <si>
    <t>45</t>
  </si>
  <si>
    <t>771151024</t>
  </si>
  <si>
    <t>Příprava podkladu před provedením dlažby samonivelační stěrka min.pevnosti 30 MPa, tloušťky přes 8 do 10 mm</t>
  </si>
  <si>
    <t>-1770708057</t>
  </si>
  <si>
    <t>https://podminky.urs.cz/item/CS_URS_2023_02/771151024</t>
  </si>
  <si>
    <t>P21+P22</t>
  </si>
  <si>
    <t>46</t>
  </si>
  <si>
    <t>776131111</t>
  </si>
  <si>
    <t>Příprava podkladu vyztužení podkladu armovacím pletivem ze skelných vláken</t>
  </si>
  <si>
    <t>-2045659595</t>
  </si>
  <si>
    <t>https://podminky.urs.cz/item/CS_URS_2023_02/776131111</t>
  </si>
  <si>
    <t>47</t>
  </si>
  <si>
    <t>771574419</t>
  </si>
  <si>
    <t>Montáž podlah z dlaždic keramických lepených cementovým flexibilním lepidlem hladkých, tloušťky do 10 mm přes 22 do 25 ks/m2</t>
  </si>
  <si>
    <t>-726330106</t>
  </si>
  <si>
    <t>https://podminky.urs.cz/item/CS_URS_2023_02/771574419</t>
  </si>
  <si>
    <t>48</t>
  </si>
  <si>
    <t>59761146</t>
  </si>
  <si>
    <t>dlažba keramická slinutá mrazuvzdorná do interiéru i exteriéru R9/A povrch hladký/matný tl do 10mm přes 22 do 25ks/m2</t>
  </si>
  <si>
    <t>-634416014</t>
  </si>
  <si>
    <t>33,9126976239949*1,1 'Přepočtené koeficientem množství</t>
  </si>
  <si>
    <t>49</t>
  </si>
  <si>
    <t>59761126</t>
  </si>
  <si>
    <t>dlažba keramická slinutá mrazuvzdorná do interiéru i exteriéru R10/B povrch hladký/matný tl do 10mm přes 22 do 25ks/m2</t>
  </si>
  <si>
    <t>-580262283</t>
  </si>
  <si>
    <t xml:space="preserve">131,72"KERAMICKÁ DLAŽBA MIN. R10 m.č. D-0.05  </t>
  </si>
  <si>
    <t xml:space="preserve">3,49"KERAMICKÁ DLAŽBA MIN. R10 m.č. D-0.16  </t>
  </si>
  <si>
    <t xml:space="preserve">3,01"KERAMICKÁ DLAŽBA MIN. R10 m.č. D-0.08  </t>
  </si>
  <si>
    <t xml:space="preserve">7,9"KERAMICKÁ DLAŽBA MIN. R10 m.č. D-0.17  </t>
  </si>
  <si>
    <t xml:space="preserve">4,65"KERAMICKÁ DLAŽBA MIN. R10 m.č. D-0.21  </t>
  </si>
  <si>
    <t xml:space="preserve">1,6"KERAMICKÁ DLAŽBA MIN. R10 m.č. D-0.25  </t>
  </si>
  <si>
    <t xml:space="preserve">3,38"KERAMICKÁ DLAŽBA MIN. R10 m.č. D-0.29  </t>
  </si>
  <si>
    <t>Mezisoučet oblast A dlažba R10</t>
  </si>
  <si>
    <t xml:space="preserve">19,36"KERAMICKÁ DLAŽBA MIN. R10 m.č. E-0.03  </t>
  </si>
  <si>
    <t xml:space="preserve">9,14"KERAMICKÁ DLAŽBA MIN. R10 m.č. E-0.05  </t>
  </si>
  <si>
    <t xml:space="preserve">1,2"KERAMICKÁ DLAŽBA MIN. R10 m.č. E-0.06  </t>
  </si>
  <si>
    <t xml:space="preserve">3,23"KERAMICKÁ DLAŽBA MIN. R10 m.č. E-0.07  </t>
  </si>
  <si>
    <t xml:space="preserve">8,21"KERAMICKÁ DLAŽBA MIN. R10 m.č. E-0.08  </t>
  </si>
  <si>
    <t>Mezisoučet oblast B dlažba R10</t>
  </si>
  <si>
    <t>196,89*1,1 'Přepočtené koeficientem množství</t>
  </si>
  <si>
    <t>50</t>
  </si>
  <si>
    <t>771111011</t>
  </si>
  <si>
    <t>Příprava podkladu před provedením dlažby vysátí podlah</t>
  </si>
  <si>
    <t>65076458</t>
  </si>
  <si>
    <t>https://podminky.urs.cz/item/CS_URS_2023_02/771111011</t>
  </si>
  <si>
    <t>51</t>
  </si>
  <si>
    <t>771121011</t>
  </si>
  <si>
    <t>Příprava podkladu před provedením dlažby nátěr penetrační na podlahu</t>
  </si>
  <si>
    <t>1639753739</t>
  </si>
  <si>
    <t>https://podminky.urs.cz/item/CS_URS_2023_02/771121011</t>
  </si>
  <si>
    <t>3*(P21+P22)</t>
  </si>
  <si>
    <t>52</t>
  </si>
  <si>
    <t>632450132</t>
  </si>
  <si>
    <t>Potěr cementový vyrovnávací ze suchých směsí v ploše o průměrné (střední) tl. přes 20 do 30 mm</t>
  </si>
  <si>
    <t>-1320785017</t>
  </si>
  <si>
    <t>https://podminky.urs.cz/item/CS_URS_2023_02/632450132</t>
  </si>
  <si>
    <t>53</t>
  </si>
  <si>
    <t>771591112</t>
  </si>
  <si>
    <t>Izolace podlahy pod dlažbu nátěrem nebo stěrkou ve dvou vrstvách</t>
  </si>
  <si>
    <t>1864832350</t>
  </si>
  <si>
    <t>https://podminky.urs.cz/item/CS_URS_2023_02/771591112</t>
  </si>
  <si>
    <t>Mezisoučet oblast A</t>
  </si>
  <si>
    <t>54</t>
  </si>
  <si>
    <t>771591R01</t>
  </si>
  <si>
    <t>Příplatek k montáži celé skladby podlah keramických za příslušenství a doplňky</t>
  </si>
  <si>
    <t>-559180707</t>
  </si>
  <si>
    <t>Poznámka k položce:_x000D_
Položka obsahuje veškeré další nutné práce a materiály spojené s instalací skladby keramické podlahy, dilatačních spár, včetně doplňků hydroizolační vrstvy, těsnících pásů a pod..</t>
  </si>
  <si>
    <t>55</t>
  </si>
  <si>
    <t>998771101</t>
  </si>
  <si>
    <t>Přesun hmot pro podlahy z dlaždic stanovený z hmotnosti přesunovaného materiálu vodorovná dopravní vzdálenost do 50 m v objektech výšky do 6 m</t>
  </si>
  <si>
    <t>214354289</t>
  </si>
  <si>
    <t>https://podminky.urs.cz/item/CS_URS_2023_02/998771101</t>
  </si>
  <si>
    <t>56</t>
  </si>
  <si>
    <t>776201913</t>
  </si>
  <si>
    <t>Ostatní opravy výměna poškozené povlakové podlahoviny bez podložky, s vyříznutím a očistěním podkladu plochy přes 1,00 do 2,00 m2</t>
  </si>
  <si>
    <t>807809053</t>
  </si>
  <si>
    <t>https://podminky.urs.cz/item/CS_URS_2023_02/776201913</t>
  </si>
  <si>
    <t>100"centrální spojovací chodba - oprava stávajících podlah dle TZ</t>
  </si>
  <si>
    <t>57</t>
  </si>
  <si>
    <t>776411111</t>
  </si>
  <si>
    <t>Montáž soklíků lepením obvodových, výšky do 80 mm</t>
  </si>
  <si>
    <t>1035833412</t>
  </si>
  <si>
    <t>https://podminky.urs.cz/item/CS_URS_2023_02/776411111</t>
  </si>
  <si>
    <t>PD 3.01</t>
  </si>
  <si>
    <t xml:space="preserve">13,45"SOKLOVÁ LIŠTA v=80 mm, KER.OBKLAD ZA UMYVADLEM m.č. D-0.04  </t>
  </si>
  <si>
    <t>58</t>
  </si>
  <si>
    <t>28411009</t>
  </si>
  <si>
    <t>lišta soklová PVC 18x80mm</t>
  </si>
  <si>
    <t>80219834</t>
  </si>
  <si>
    <t>13,45*1,02 'Přepočtené koeficientem množství</t>
  </si>
  <si>
    <t>59</t>
  </si>
  <si>
    <t>776411212</t>
  </si>
  <si>
    <t>Montáž soklíků tahaných (fabiony) z PVC obvodových, výšky přes 80 do 100 mm</t>
  </si>
  <si>
    <t>-429474222</t>
  </si>
  <si>
    <t>https://podminky.urs.cz/item/CS_URS_2023_02/776411212</t>
  </si>
  <si>
    <t xml:space="preserve">18,7"FABIONOVÉ PROFILY v=100 mm, ČISTÍCÍ ZÓNA m.č. D-0.01  </t>
  </si>
  <si>
    <t xml:space="preserve">37,95"FABIONOVÉ PROFILY v=100 mm m.č. D-0.02  </t>
  </si>
  <si>
    <t xml:space="preserve">14,65"FABIONOVÉ PROFILY v=100 mm, KER.OBKLAD ZA LINKOU m.č. D-0.03  </t>
  </si>
  <si>
    <t xml:space="preserve">81,72"FABIONOVÉ PROFILY v=100 mm, UKONČOVACÍ LIŠTA OBKLADU m.č. D-0.06  </t>
  </si>
  <si>
    <t xml:space="preserve">44,63"FABIONOVÉ PROFILY v=100 mm, UKONČOVACÍ LIŠTA OBKLADU m.č. D-0.07  </t>
  </si>
  <si>
    <t xml:space="preserve">36,2"FABIONOVÉ PROFILY v=100 mm, UKONČOVACÍ LIŠTA OBKLADU m.č. D-0.10  </t>
  </si>
  <si>
    <t xml:space="preserve">13,6"FABIONOVÉ PROFILY v=100 mm, UKONČOVACÍ LIŠTA OBKLADU m.č. D-0.11  </t>
  </si>
  <si>
    <t xml:space="preserve">7,8"FABIONOVÉ PROFILY v=100 mm, UKONČOVACÍ LIŠTA OBKLADU m.č. D-0.12  </t>
  </si>
  <si>
    <t xml:space="preserve">10,9"FABIONOVÉ PROFILY v=100 mm m.č. D-0.13  </t>
  </si>
  <si>
    <t xml:space="preserve">13,1"FABIONOVÉ PROFILY v=100 mm, KER.OBKLAD ZA UMYVADLEM m.č. D-0.14  </t>
  </si>
  <si>
    <t xml:space="preserve">9,2"FABIONOVÉ PROFILY v=100 mm m.č. D-0.18  </t>
  </si>
  <si>
    <t xml:space="preserve">11,2"FABIONOVÉ PROFILY v=100 mm m.č. D-0.22  </t>
  </si>
  <si>
    <t xml:space="preserve">10,6"FABIONOVÉ PROFILY v=100 mm m.č. D-0.26  </t>
  </si>
  <si>
    <t xml:space="preserve">10,47"FABIONOVÉ PROFILY v=100 mm m.č. D-0.30  </t>
  </si>
  <si>
    <t xml:space="preserve">12,1"FABIONOVÉ PROFILY v=100 mm m.č. E-0.01  </t>
  </si>
  <si>
    <t xml:space="preserve">11,7"FABIONOVÉ PROFILY v=100 mm, KER.OBKLAD ZA LINKOU m.č. E-0.02  </t>
  </si>
  <si>
    <t xml:space="preserve">16,7"FABIONOVÉ PROFILY v=100 mm, UKONČOVACÍ LIŠTA OBKLADU m.č. E-0.04  </t>
  </si>
  <si>
    <t xml:space="preserve">50,28"FABIONOVÉ PROFILY v=100 mm, UKONČOVACÍ LIŠTA OBKLADU m.č. E-0.09  </t>
  </si>
  <si>
    <t xml:space="preserve">58,5"FABIONOVÉ PROFILY v=100 mm, UKONČOVACÍ LIŠTA OBKLADU m.č. E-0.10  </t>
  </si>
  <si>
    <t xml:space="preserve">31,5"FABIONOVÉ PROFILY v=100 mm, UKONČOVACÍ LIŠTA OBKLADU m.č. E-0.11  </t>
  </si>
  <si>
    <t xml:space="preserve">57,1"FABIONOVÉ PROFILY v=100 mm, UKONČOVACÍ LIŠTA OBKLADU m.č. E-0.12  </t>
  </si>
  <si>
    <t xml:space="preserve">15"FABIONOVÉ PROFILY v=100 mm m.č. E-0.13  </t>
  </si>
  <si>
    <t xml:space="preserve">18,9"FABIONOVÉ PROFILY v=100 mm m.č. E-0.14  </t>
  </si>
  <si>
    <t xml:space="preserve">22,8"FABIONOVÉ PROFILY v=100 mm, UKONČOVACÍ LIŠTA OBKLADU m.č. E-0.15  </t>
  </si>
  <si>
    <t xml:space="preserve">49,38"FABIONOVÉ PROFILY v=100 mm, UKONČOVACÍ LIŠTA OBKLADU m.č. E-0.16  </t>
  </si>
  <si>
    <t>60</t>
  </si>
  <si>
    <t>28342163</t>
  </si>
  <si>
    <t>lišta podlahová PVC fabion</t>
  </si>
  <si>
    <t>1859174051</t>
  </si>
  <si>
    <t>664,68*1,02 'Přepočtené koeficientem množství</t>
  </si>
  <si>
    <t>61</t>
  </si>
  <si>
    <t>776421111</t>
  </si>
  <si>
    <t>Montáž lišt obvodových lepených</t>
  </si>
  <si>
    <t>26012681</t>
  </si>
  <si>
    <t>https://podminky.urs.cz/item/CS_URS_2023_02/776421111</t>
  </si>
  <si>
    <t>62</t>
  </si>
  <si>
    <t>28342163R</t>
  </si>
  <si>
    <t>PVC ukončující profil</t>
  </si>
  <si>
    <t>-1520726043</t>
  </si>
  <si>
    <t>470,21*1,02 'Přepočtené koeficientem množství</t>
  </si>
  <si>
    <t>63</t>
  </si>
  <si>
    <t>776421311</t>
  </si>
  <si>
    <t>Montáž lišt přechodových samolepících</t>
  </si>
  <si>
    <t>-262325236</t>
  </si>
  <si>
    <t>https://podminky.urs.cz/item/CS_URS_2023_02/776421311</t>
  </si>
  <si>
    <t>64</t>
  </si>
  <si>
    <t>28342163R2</t>
  </si>
  <si>
    <t>Přechodový profil (čepcové těsnění)</t>
  </si>
  <si>
    <t>523295651</t>
  </si>
  <si>
    <t>65</t>
  </si>
  <si>
    <t>776111311</t>
  </si>
  <si>
    <t>Příprava podkladu vysátí podlah</t>
  </si>
  <si>
    <t>508105693</t>
  </si>
  <si>
    <t>https://podminky.urs.cz/item/CS_URS_2023_02/776111311</t>
  </si>
  <si>
    <t>66</t>
  </si>
  <si>
    <t>776121112</t>
  </si>
  <si>
    <t>Příprava podkladu penetrace vodou ředitelná podlah</t>
  </si>
  <si>
    <t>-1464855623</t>
  </si>
  <si>
    <t>https://podminky.urs.cz/item/CS_URS_2023_02/776121112</t>
  </si>
  <si>
    <t>P11*3</t>
  </si>
  <si>
    <t>67</t>
  </si>
  <si>
    <t>632450133</t>
  </si>
  <si>
    <t>Potěr cementový vyrovnávací ze suchých směsí v ploše o průměrné (střední) tl. přes 30 do 40 mm</t>
  </si>
  <si>
    <t>-1445476127</t>
  </si>
  <si>
    <t>https://podminky.urs.cz/item/CS_URS_2023_02/632450133</t>
  </si>
  <si>
    <t>68</t>
  </si>
  <si>
    <t>-476173971</t>
  </si>
  <si>
    <t>69</t>
  </si>
  <si>
    <t>776141124</t>
  </si>
  <si>
    <t>Příprava podkladu vyrovnání samonivelační stěrkou podlah min.pevnosti 30 MPa, tloušťky přes 8 do 10 mm</t>
  </si>
  <si>
    <t>-44625559</t>
  </si>
  <si>
    <t>https://podminky.urs.cz/item/CS_URS_2023_02/776141124</t>
  </si>
  <si>
    <t>70</t>
  </si>
  <si>
    <t>776231111.2</t>
  </si>
  <si>
    <t>Montáž podlah z vinylu - Homogenní vinylová podlaha</t>
  </si>
  <si>
    <t>237131069</t>
  </si>
  <si>
    <t>Poznámka k položce:_x000D_
Včetně svařování spojů</t>
  </si>
  <si>
    <t xml:space="preserve">12,87"VINYLOVÁ PODLAHOVINA 34/43 m.č. D-0.01  </t>
  </si>
  <si>
    <t xml:space="preserve">26,87"VINYLOVÁ PODLAHOVINA 34/43 m.č. D-0.02  </t>
  </si>
  <si>
    <t xml:space="preserve">13,22"VINYLOVÁ PODLAHOVINA 34/43 m.č. D-0.03  </t>
  </si>
  <si>
    <t xml:space="preserve">11,3"VINYLOVÁ PODLAHOVINA 34/43 m.č. D-0.04  </t>
  </si>
  <si>
    <t xml:space="preserve">6,17"VINYLOVÁ PODLAHOVINA 34/43 m.č. D-0.13  </t>
  </si>
  <si>
    <t xml:space="preserve">9,72"VINYLOVÁ PODLAHOVINA 34/43 m.č. D-0.14  </t>
  </si>
  <si>
    <t xml:space="preserve">4,65"VINYLOVÁ PODLAHOVINA 34/43 m.č. D-0.18  </t>
  </si>
  <si>
    <t xml:space="preserve">5,42"VINYLOVÁ PODLAHOVINA 34/43 m.č. D-0.22  </t>
  </si>
  <si>
    <t xml:space="preserve">6,53"VINYLOVÁ PODLAHOVINA 34/43 m.č. D-0.26  </t>
  </si>
  <si>
    <t xml:space="preserve">5,65"VINYLOVÁ PODLAHOVINA 34/43 m.č. D-0.30  </t>
  </si>
  <si>
    <t xml:space="preserve">49,3"VINYLOVÁ PODLAHOVINA 34/43 m.č. D-0.10  </t>
  </si>
  <si>
    <t xml:space="preserve">11,08"VINYLOVÁ PODLAHOVINA 34/43 m.č. D-0.11  </t>
  </si>
  <si>
    <t xml:space="preserve">3,68"VINYLOVÁ PODLAHOVINA 34/43 m.č. D-0.12  </t>
  </si>
  <si>
    <t xml:space="preserve">8,88"VINYLOVÁ PODLAHOVINA 34/43 m.č. E-0.01  </t>
  </si>
  <si>
    <t xml:space="preserve">8,28"VINYLOVÁ PODLAHOVINA 34/43 m.č. E-0.02  </t>
  </si>
  <si>
    <t xml:space="preserve">11,98"VINYLOVÁ PODLAHOVINA 34/43 m.č. E-0.04  </t>
  </si>
  <si>
    <t xml:space="preserve">12,13"VINYLOVÁ PODLAHOVINA 34/43 m.č. E-0.13  </t>
  </si>
  <si>
    <t xml:space="preserve">79,13"VINYLOVÁ PODLAHOVINA 34/43 m.č. E-0.09  </t>
  </si>
  <si>
    <t xml:space="preserve">108,42"VINYLOVÁ PODLAHOVINA 34/43 m.č. E-0.10  </t>
  </si>
  <si>
    <t xml:space="preserve">46,59"VINYLOVÁ PODLAHOVINA 34/43 m.č. E-0.11  </t>
  </si>
  <si>
    <t xml:space="preserve">89,61"VINYLOVÁ PODLAHOVINA 34/43 m.č. E-0.12  </t>
  </si>
  <si>
    <t xml:space="preserve">16,85"VINYLOVÁ PODLAHOVINA 34/43 m.č. E-0.14  </t>
  </si>
  <si>
    <t xml:space="preserve">23,66"VINYLOVÁ PODLAHOVINA 34/43 m.č. E-0.15  </t>
  </si>
  <si>
    <t xml:space="preserve">90,75"VINYLOVÁ PODLAHOVINA 34/43 m.č. E-0.16  </t>
  </si>
  <si>
    <t>Součet celková plocha vinylových podlah</t>
  </si>
  <si>
    <t>71</t>
  </si>
  <si>
    <t>28411050R2</t>
  </si>
  <si>
    <t>podlahová krytina z homogenního vinylu s UV vytvrzeným PUR povrchem tloušťka 2,0 mm, třída 34/43</t>
  </si>
  <si>
    <t>-581588791</t>
  </si>
  <si>
    <t>72</t>
  </si>
  <si>
    <t>771591R03</t>
  </si>
  <si>
    <t>Příplatek k montáži celé skladby podlah povlakových za příslušentsví a doplňky</t>
  </si>
  <si>
    <t>-1358505642</t>
  </si>
  <si>
    <t xml:space="preserve">Poznámka k položce:_x000D_
Položka obsahuje veškeré další nutné práce a materiály spojené s instalací skladby podlahy z PVC včetně všech doplňkových konstrukcí a provedení detailů._x000D_
</t>
  </si>
  <si>
    <t>73</t>
  </si>
  <si>
    <t>998776101</t>
  </si>
  <si>
    <t>Přesun hmot pro podlahy povlakové stanovený z hmotnosti přesunovaného materiálu vodorovná dopravní vzdálenost do 50 m v objektech výšky do 6 m</t>
  </si>
  <si>
    <t>-970792707</t>
  </si>
  <si>
    <t>https://podminky.urs.cz/item/CS_URS_2023_02/998776101</t>
  </si>
  <si>
    <t>777</t>
  </si>
  <si>
    <t>Podlahy lité</t>
  </si>
  <si>
    <t>74</t>
  </si>
  <si>
    <t>777111111</t>
  </si>
  <si>
    <t>Příprava podkladu před provedením litých podlah vysátí</t>
  </si>
  <si>
    <t>142401529</t>
  </si>
  <si>
    <t>https://podminky.urs.cz/item/CS_URS_2023_02/777111111</t>
  </si>
  <si>
    <t>75</t>
  </si>
  <si>
    <t>777121105</t>
  </si>
  <si>
    <t>Vyrovnání podkladu epoxidovou stěrkou plněnou pískem, tloušťky do 3 mm, plochy přes 1,0 m2</t>
  </si>
  <si>
    <t>164487436</t>
  </si>
  <si>
    <t>https://podminky.urs.cz/item/CS_URS_2023_02/777121105</t>
  </si>
  <si>
    <t>76</t>
  </si>
  <si>
    <t>777131111</t>
  </si>
  <si>
    <t>Penetrační nátěr podlahy epoxidový předem plněný pískem</t>
  </si>
  <si>
    <t>-1650081888</t>
  </si>
  <si>
    <t>https://podminky.urs.cz/item/CS_URS_2023_02/777131111</t>
  </si>
  <si>
    <t>77</t>
  </si>
  <si>
    <t>777511R01</t>
  </si>
  <si>
    <t>Krycí epoxidová stěrka antistatická tloušťky přes 2 do 3 mm lité podlahy dle specifikace TZ</t>
  </si>
  <si>
    <t>-1615351307</t>
  </si>
  <si>
    <t xml:space="preserve">3,08"LITÁ EPOXIDOVÁ PODLAHA, ANTISTAT. m.č. D-0.31  </t>
  </si>
  <si>
    <t xml:space="preserve">6,43"LITÁ EPOXIDOVÁ PODLAHA, ANTISTAT. m.č. D-0.32  </t>
  </si>
  <si>
    <t xml:space="preserve">5,78"LITÁ EPOXIDOVÁ PODLAHA, ANTISTAT. m.č. D-0.33  </t>
  </si>
  <si>
    <t xml:space="preserve">19,04"LITÁ EPOXIDOVÁ PODLAHA, ANTISTAT. m.č. D-0.34  </t>
  </si>
  <si>
    <t xml:space="preserve">162,37"LITÁ EPOXIDOVÁ PODLAHA, ANTISTAT. m.č. D-0.06  </t>
  </si>
  <si>
    <t xml:space="preserve">46,15"LITÁ EPOXIDOVÁ PODLAHA, ANTISTAT. m.č. D-0.07  </t>
  </si>
  <si>
    <t>78</t>
  </si>
  <si>
    <t>777911113</t>
  </si>
  <si>
    <t>Napojení na stěnu nebo sokl fabionem z epoxidové stěrky plněné pískem a výplňovým spárovým profilem s trvale pružným tmelem pohyblivé</t>
  </si>
  <si>
    <t>1700394099</t>
  </si>
  <si>
    <t>https://podminky.urs.cz/item/CS_URS_2023_02/777911113</t>
  </si>
  <si>
    <t xml:space="preserve">8,3"LITÁ EPOXIDOVÁ PODLAHA, ANTISTAT. m.č. D-0.31  </t>
  </si>
  <si>
    <t xml:space="preserve">13,82"LITÁ EPOXIDOVÁ PODLAHA, ANTISTAT. m.č. D-0.32  </t>
  </si>
  <si>
    <t xml:space="preserve">11,96"LITÁ EPOXIDOVÁ PODLAHA, ANTISTAT. m.č. D-0.33  </t>
  </si>
  <si>
    <t xml:space="preserve">21,48"LITÁ EPOXIDOVÁ PODLAHA, ANTISTAT. m.č. D-0.34  </t>
  </si>
  <si>
    <t xml:space="preserve">81,72"LITÁ EPOXIDOVÁ PODLAHA, ANTISTAT. m.č. D-0.06  </t>
  </si>
  <si>
    <t xml:space="preserve">44,63"LITÁ EPOXIDOVÁ PODLAHA, ANTISTAT. m.č. D-0.07  </t>
  </si>
  <si>
    <t>Součet oblast A</t>
  </si>
  <si>
    <t>79</t>
  </si>
  <si>
    <t>1203628801</t>
  </si>
  <si>
    <t>80</t>
  </si>
  <si>
    <t>559784135</t>
  </si>
  <si>
    <t>81</t>
  </si>
  <si>
    <t>-307796323</t>
  </si>
  <si>
    <t>P12*2</t>
  </si>
  <si>
    <t>82</t>
  </si>
  <si>
    <t>824097164</t>
  </si>
  <si>
    <t>83</t>
  </si>
  <si>
    <t>998777101</t>
  </si>
  <si>
    <t>Přesun hmot pro podlahy lité stanovený z hmotnosti přesunovaného materiálu vodorovná dopravní vzdálenost do 50 m v objektech výšky do 6 m</t>
  </si>
  <si>
    <t>555232780</t>
  </si>
  <si>
    <t>https://podminky.urs.cz/item/CS_URS_2023_02/998777101</t>
  </si>
  <si>
    <t>84</t>
  </si>
  <si>
    <t>781111011</t>
  </si>
  <si>
    <t>Příprava podkladu před provedením obkladu oprášení (ometení) stěny</t>
  </si>
  <si>
    <t>1154465984</t>
  </si>
  <si>
    <t>https://podminky.urs.cz/item/CS_URS_2023_02/781111011</t>
  </si>
  <si>
    <t>85</t>
  </si>
  <si>
    <t>781121011</t>
  </si>
  <si>
    <t>Příprava podkladu před provedením obkladu nátěr penetrační na stěnu</t>
  </si>
  <si>
    <t>-1723879188</t>
  </si>
  <si>
    <t>https://podminky.urs.cz/item/CS_URS_2023_02/781121011</t>
  </si>
  <si>
    <t>86</t>
  </si>
  <si>
    <t>781131112</t>
  </si>
  <si>
    <t>Izolace stěny pod obklad izolace nátěrem nebo stěrkou ve dvou vrstvách</t>
  </si>
  <si>
    <t>-1023807654</t>
  </si>
  <si>
    <t>https://podminky.urs.cz/item/CS_URS_2023_02/781131112</t>
  </si>
  <si>
    <t xml:space="preserve">18,4"KERAMICKÝ OBKLAD v=2,0 m m.č. D-0.21  </t>
  </si>
  <si>
    <t xml:space="preserve">10,2"KERAMICKÝ OBKLAD v=2,0 m m.č. D-0.25  </t>
  </si>
  <si>
    <t xml:space="preserve">14,8"KERAMICKÝ OBKLAD v=2,0 m m.č. D-0.29  </t>
  </si>
  <si>
    <t xml:space="preserve">39"KERAMICKÝ OBKLAD v=3,0 m m.č. E-0.05  </t>
  </si>
  <si>
    <t>Součet HI stěrka na stěnách pod obkladem</t>
  </si>
  <si>
    <t>87</t>
  </si>
  <si>
    <t>781474115</t>
  </si>
  <si>
    <t>Montáž obkladů vnitřních stěn z dlaždic keramických lepených flexibilním lepidlem maloformátových hladkých přes 22 do 25 ks/m2</t>
  </si>
  <si>
    <t>1810164480</t>
  </si>
  <si>
    <t>https://podminky.urs.cz/item/CS_URS_2023_02/781474115</t>
  </si>
  <si>
    <t xml:space="preserve">226,56"KERAMICKÝ OBKLAD v=3,0 m m.č. D-0.05  </t>
  </si>
  <si>
    <t xml:space="preserve">245,16"KERAMICKÝ OBKLAD v=3,0 m m.č. D-0.06  </t>
  </si>
  <si>
    <t xml:space="preserve">133,89"KERAMICKÝ OBKLAD v=3,0 m m.č. D-0.07  </t>
  </si>
  <si>
    <t xml:space="preserve">17,8"KERAMICKÝ OBKLAD v=2,0 m m.č. D-0.08  </t>
  </si>
  <si>
    <t xml:space="preserve">10"KERAMICKÝ OBKLAD v=2,0 m m.č. D-0.09  </t>
  </si>
  <si>
    <t xml:space="preserve">108,6"KERAMICKÝ OBKLAD v=3,0 m m.č. D-0.10  </t>
  </si>
  <si>
    <t xml:space="preserve">40,8"KERAMICKÝ OBKLAD v=3,0 m m.č. D-0.11  </t>
  </si>
  <si>
    <t xml:space="preserve">23,4"KERAMICKÝ OBKLAD v=3,0 m m.č. D-0.12  </t>
  </si>
  <si>
    <t xml:space="preserve">86,19"KERAMICKÝ OBKLAD v=3,0 m m.č. D-0.15  </t>
  </si>
  <si>
    <t xml:space="preserve">23,4"KERAMICKÝ OBKLAD v=3,0 m m.č. D-0.16  </t>
  </si>
  <si>
    <t xml:space="preserve">34,5"KERAMICKÝ OBKLAD v=3,0 m m.č. D-0.17  </t>
  </si>
  <si>
    <t xml:space="preserve">10,62"KERAMICKÝ OBKLAD v=2,0 m m.č. D-0.19  </t>
  </si>
  <si>
    <t xml:space="preserve">10,6"KERAMICKÝ OBKLAD v=2,0 m m.č. D-0.20  </t>
  </si>
  <si>
    <t xml:space="preserve">9,7"KERAMICKÝ OBKLAD v=2,0 m m.č. D-0.23  </t>
  </si>
  <si>
    <t xml:space="preserve">9,4"KERAMICKÝ OBKLAD v=2,0 m m.č. D-0.24  </t>
  </si>
  <si>
    <t xml:space="preserve">10,38"KERAMICKÝ OBKLAD v=2,0 m m.č. D-0.27  </t>
  </si>
  <si>
    <t xml:space="preserve">10,32"KERAMICKÝ OBKLAD v=2,0 m m.č. D-0.28  </t>
  </si>
  <si>
    <t xml:space="preserve">55,5"KERAMICKÝ OBKLAD v=3,0 m m.č. E-0.03  </t>
  </si>
  <si>
    <t xml:space="preserve">50,1"KERAMICKÝ OBKLAD v=3,0 m m.č. E-0.04  </t>
  </si>
  <si>
    <t xml:space="preserve">22,5"KERAMICKÝ OBKLAD v=3,0 m m.č. E-0.07  </t>
  </si>
  <si>
    <t xml:space="preserve">150,84"KERAMICKÝ OBKLAD v=3,0 m m.č. E-0.09  </t>
  </si>
  <si>
    <t xml:space="preserve">175,5"KERAMICKÝ OBKLAD v=3,0 m m.č. E-0.10  </t>
  </si>
  <si>
    <t xml:space="preserve">94,5"KERAMICKÝ OBKLAD v=3,0 m m.č. E-0.11  </t>
  </si>
  <si>
    <t xml:space="preserve">171,3"KERAMICKÝ OBKLAD v=3,0 m m.č. E-0.12  </t>
  </si>
  <si>
    <t xml:space="preserve">68,4"KERAMICKÝ OBKLAD v=3,0 m m.č. E-0.15  </t>
  </si>
  <si>
    <t xml:space="preserve">148,14"KERAMICKÝ OBKLAD v=3,0 m m.č. E-0.16  </t>
  </si>
  <si>
    <t>3,22*1,8"D-0.03</t>
  </si>
  <si>
    <t>1,8*1,0"D-0.04</t>
  </si>
  <si>
    <t>1,8*1,0"D-0.14</t>
  </si>
  <si>
    <t>2,3*1,8"E-0.02</t>
  </si>
  <si>
    <t>Mezisoučet obklady za linkou a umyvadlem</t>
  </si>
  <si>
    <t>88</t>
  </si>
  <si>
    <t>59761039</t>
  </si>
  <si>
    <t>obklad keramický hladký přes 22 do 25ks/m2</t>
  </si>
  <si>
    <t>-1728637731</t>
  </si>
  <si>
    <t>2044,036*1,03 'Přepočtené koeficientem množství</t>
  </si>
  <si>
    <t>89</t>
  </si>
  <si>
    <t>781477R01</t>
  </si>
  <si>
    <t>Příplatek k montáži celé skladby obkladů vnitřních keramických za příslušenství a doplňky</t>
  </si>
  <si>
    <t>754894096</t>
  </si>
  <si>
    <t>Poznámka k položce:_x000D_
Položka obsahuje veškeré další nutné práce a materiály spojené s instalací skladby keramických obkladů, včetně doplňků a příslušenství hydroizolační vrstvy.</t>
  </si>
  <si>
    <t>90</t>
  </si>
  <si>
    <t>781495211</t>
  </si>
  <si>
    <t>Čištění vnitřních ploch po provedení obkladu stěn chemickými prostředky</t>
  </si>
  <si>
    <t>1996262968</t>
  </si>
  <si>
    <t>https://podminky.urs.cz/item/CS_URS_2023_02/781495211</t>
  </si>
  <si>
    <t>91</t>
  </si>
  <si>
    <t>781474115R</t>
  </si>
  <si>
    <t>Montáž obkladů vnitřních keramických hladkých přes 22 do 25 ks/m2 lepených flexibilním lepidlem - první řada soklová dlaždice s podžlábkem</t>
  </si>
  <si>
    <t>-640355370</t>
  </si>
  <si>
    <t xml:space="preserve">8,9"soklová dlaždice m.č. D-0.08  </t>
  </si>
  <si>
    <t xml:space="preserve">5"soklová dlaždice m.č. D-0.09  </t>
  </si>
  <si>
    <t xml:space="preserve">28,73"soklová dlaždice m.č. D-0.15  </t>
  </si>
  <si>
    <t xml:space="preserve">7,8"soklová dlaždice m.č. D-0.16  </t>
  </si>
  <si>
    <t xml:space="preserve">11,5"soklová dlaždice m.č. D-0.17  </t>
  </si>
  <si>
    <t xml:space="preserve">5,31"soklová dlaždice m.č. D-0.19  </t>
  </si>
  <si>
    <t xml:space="preserve">5,3"soklová dlaždice m.č. D-0.20  </t>
  </si>
  <si>
    <t xml:space="preserve">9,2"soklová dlaždice m.č. D-0.21  </t>
  </si>
  <si>
    <t xml:space="preserve">4,85"soklová dlaždice m.č. D-0.23  </t>
  </si>
  <si>
    <t xml:space="preserve">4,7"soklová dlaždice m.č. D-0.24  </t>
  </si>
  <si>
    <t xml:space="preserve">5,1"soklová dlaždice m.č. D-0.25  </t>
  </si>
  <si>
    <t xml:space="preserve">5,19"soklová dlaždice m.č. D-0.27  </t>
  </si>
  <si>
    <t xml:space="preserve">5,16"soklová dlaždice m.č. D-0.28  </t>
  </si>
  <si>
    <t xml:space="preserve">7,4"soklová dlaždice m.č. D-0.29  </t>
  </si>
  <si>
    <t xml:space="preserve">18,5"soklová dlaždice m.č. E-0.03  </t>
  </si>
  <si>
    <t xml:space="preserve">13"soklová dlaždice m.č. E-0.05  </t>
  </si>
  <si>
    <t xml:space="preserve">7,5"soklová dlaždice m.č. E-0.07  </t>
  </si>
  <si>
    <t>92</t>
  </si>
  <si>
    <t>59761039R</t>
  </si>
  <si>
    <t>obklad keramický hladký přes 22 do 25ks/m2 soklová dlaždice s podžlábkem</t>
  </si>
  <si>
    <t>-844122749</t>
  </si>
  <si>
    <t>153,14*1,05 'Přepočtené koeficientem množství</t>
  </si>
  <si>
    <t>93</t>
  </si>
  <si>
    <t>998781101</t>
  </si>
  <si>
    <t>Přesun hmot pro obklady keramické stanovený z hmotnosti přesunovaného materiálu vodorovná dopravní vzdálenost do 50 m v objektech výšky do 6 m</t>
  </si>
  <si>
    <t>2098170850</t>
  </si>
  <si>
    <t>https://podminky.urs.cz/item/CS_URS_2023_02/998781101</t>
  </si>
  <si>
    <t>784</t>
  </si>
  <si>
    <t>Dokončovací práce - malby a tapety</t>
  </si>
  <si>
    <t>94</t>
  </si>
  <si>
    <t>784111003</t>
  </si>
  <si>
    <t>Oprášení (ometení) podkladu v místnostech výšky přes 3,80 do 5,00 m</t>
  </si>
  <si>
    <t>-312503480</t>
  </si>
  <si>
    <t>https://podminky.urs.cz/item/CS_URS_2023_02/784111003</t>
  </si>
  <si>
    <t>omitky-obklad</t>
  </si>
  <si>
    <t>95</t>
  </si>
  <si>
    <t>784171101</t>
  </si>
  <si>
    <t>Zakrytí nemalovaných ploch (materiál ve specifikaci) včetně pozdějšího odkrytí podlah</t>
  </si>
  <si>
    <t>66057995</t>
  </si>
  <si>
    <t>https://podminky.urs.cz/item/CS_URS_2023_02/784171101</t>
  </si>
  <si>
    <t>96</t>
  </si>
  <si>
    <t>58124842</t>
  </si>
  <si>
    <t>fólie pro malířské potřeby zakrývací tl 7µ 4x5m</t>
  </si>
  <si>
    <t>-2065562805</t>
  </si>
  <si>
    <t>1135,18*1,05 'Přepočtené koeficientem množství</t>
  </si>
  <si>
    <t>97</t>
  </si>
  <si>
    <t>784171113</t>
  </si>
  <si>
    <t>Zakrytí nemalovaných ploch (materiál ve specifikaci) včetně pozdějšího odkrytí svislých ploch např. stěn, oken, dveří v místnostech výšky přes 3,80 do 5,00</t>
  </si>
  <si>
    <t>-1045156220</t>
  </si>
  <si>
    <t>https://podminky.urs.cz/item/CS_URS_2023_02/784171113</t>
  </si>
  <si>
    <t xml:space="preserve">2,167"plocha výplně otvoru č. D.01  </t>
  </si>
  <si>
    <t xml:space="preserve">1,773"plocha výplně otvoru č. D.02  </t>
  </si>
  <si>
    <t xml:space="preserve">1,97"plocha výplně otvoru č. D.03  </t>
  </si>
  <si>
    <t xml:space="preserve">2,167"plocha výplně otvoru č. D.04  </t>
  </si>
  <si>
    <t xml:space="preserve">2,167"plocha výplně otvoru č. D.05  </t>
  </si>
  <si>
    <t xml:space="preserve">2,167"plocha výplně otvoru č. D.06  </t>
  </si>
  <si>
    <t xml:space="preserve">1,576"plocha výplně otvoru č. D.07  </t>
  </si>
  <si>
    <t xml:space="preserve">2,167"plocha výplně otvoru č. D.08  </t>
  </si>
  <si>
    <t xml:space="preserve">1,773"plocha výplně otvoru č. D.09  </t>
  </si>
  <si>
    <t xml:space="preserve">1,576"plocha výplně otvoru č. D.10  </t>
  </si>
  <si>
    <t xml:space="preserve">1,379"plocha výplně otvoru č. D.11  </t>
  </si>
  <si>
    <t xml:space="preserve">1,182"plocha výplně otvoru č. D.12  </t>
  </si>
  <si>
    <t xml:space="preserve">1,182"plocha výplně otvoru č. D.13  </t>
  </si>
  <si>
    <t xml:space="preserve">1,182"plocha výplně otvoru č. D.14  </t>
  </si>
  <si>
    <t xml:space="preserve">1,182"plocha výplně otvoru č. D.15  </t>
  </si>
  <si>
    <t xml:space="preserve">1,379"plocha výplně otvoru č. D.16  </t>
  </si>
  <si>
    <t xml:space="preserve">1,773"plocha výplně otvoru č. D.17  </t>
  </si>
  <si>
    <t xml:space="preserve">1,576"plocha výplně otvoru č. D.18  </t>
  </si>
  <si>
    <t xml:space="preserve">1,576"plocha výplně otvoru č. D.19  </t>
  </si>
  <si>
    <t xml:space="preserve">2,167"plocha výplně otvoru č. D.20  </t>
  </si>
  <si>
    <t xml:space="preserve">1,379"plocha výplně otvoru č. D.21  </t>
  </si>
  <si>
    <t xml:space="preserve">2,22"plocha výplně otvoru č. O.01  </t>
  </si>
  <si>
    <t xml:space="preserve">1,665"plocha výplně otvoru č. O.02  </t>
  </si>
  <si>
    <t xml:space="preserve">2,167"plocha výplně otvoru č. D30  </t>
  </si>
  <si>
    <t xml:space="preserve">1,576"plocha výplně otvoru č. D31  </t>
  </si>
  <si>
    <t xml:space="preserve">1,576"plocha výplně otvoru č. D32  </t>
  </si>
  <si>
    <t xml:space="preserve">1,576"plocha výplně otvoru č. D33  </t>
  </si>
  <si>
    <t xml:space="preserve">2,167"plocha výplně otvoru č. D34  </t>
  </si>
  <si>
    <t xml:space="preserve">1,773"plocha výplně otvoru č. D35  </t>
  </si>
  <si>
    <t xml:space="preserve">2,8565"plocha výplně otvoru č. D36  </t>
  </si>
  <si>
    <t xml:space="preserve">1,773"plocha výplně otvoru č. D37  </t>
  </si>
  <si>
    <t xml:space="preserve">2,8565"plocha výplně otvoru č. D38  </t>
  </si>
  <si>
    <t xml:space="preserve">1,379"plocha výplně otvoru č. D39  </t>
  </si>
  <si>
    <t xml:space="preserve">2,8565"plocha výplně otvoru č. D40  </t>
  </si>
  <si>
    <t xml:space="preserve">2,167"plocha výplně otvoru č. D41  </t>
  </si>
  <si>
    <t>98</t>
  </si>
  <si>
    <t>1994731156</t>
  </si>
  <si>
    <t>64,068000003902*1,05 'Přepočtené koeficientem množství</t>
  </si>
  <si>
    <t>99</t>
  </si>
  <si>
    <t>784181123</t>
  </si>
  <si>
    <t>Penetrace podkladu jednonásobná hloubková akrylátová bezbarvá v místnostech výšky přes 3,80 do 5,00 m</t>
  </si>
  <si>
    <t>-1568535155</t>
  </si>
  <si>
    <t>https://podminky.urs.cz/item/CS_URS_2023_02/784181123</t>
  </si>
  <si>
    <t>100</t>
  </si>
  <si>
    <t>784191003.1</t>
  </si>
  <si>
    <t>Čištění vnitřních ploch oken a dveří po provedení malířských prací</t>
  </si>
  <si>
    <t>1136539535</t>
  </si>
  <si>
    <t>101</t>
  </si>
  <si>
    <t>784191007</t>
  </si>
  <si>
    <t>Čištění vnitřních ploch hrubý úklid po provedení malířských prací omytím podlah</t>
  </si>
  <si>
    <t>2003067113</t>
  </si>
  <si>
    <t>https://podminky.urs.cz/item/CS_URS_2023_02/784191007</t>
  </si>
  <si>
    <t>102</t>
  </si>
  <si>
    <t>784211103</t>
  </si>
  <si>
    <t>Malby z malířských směsí oděruvzdorných za mokra dvojnásobné, bílé za mokra oděruvzdorné výborně v místnostech výšky přes 3,80 do 5,00 m</t>
  </si>
  <si>
    <t>772551266</t>
  </si>
  <si>
    <t>https://podminky.urs.cz/item/CS_URS_2023_02/784211103</t>
  </si>
  <si>
    <t>E.6 - Výplně otvorů</t>
  </si>
  <si>
    <t>E.6.1 - Výplně otvorů</t>
  </si>
  <si>
    <t>E.6.1</t>
  </si>
  <si>
    <t>767651O01</t>
  </si>
  <si>
    <t>Dodávka a montáž prvek č. O01 dle PD specifikace výplní otvorů</t>
  </si>
  <si>
    <t>kpl</t>
  </si>
  <si>
    <t>Poznámka k položce:_x000D_
Položka obsahuje dodávku a montáž kompletního výrobku včetně veškerého příslušenství, kování, zárubně či rámu, parapetu, či žaluzie, všech montážních a spojovacích prvků, s dopravou na staveniště, včetně finální povrchové úpravy dle specifikace PD specifikace výplní otvorů</t>
  </si>
  <si>
    <t>767651O02</t>
  </si>
  <si>
    <t>Dodávka a montáž prvek č. O02 dle PD specifikace výplní otvorů</t>
  </si>
  <si>
    <t>767651R01</t>
  </si>
  <si>
    <t>Dodávka a montáž prvek č. D01 dle PD specifikace výplní otvorů</t>
  </si>
  <si>
    <t>767651R02</t>
  </si>
  <si>
    <t>Dodávka a montáž prvek č. D02 dle PD specifikace výplní otvorů</t>
  </si>
  <si>
    <t>767651R03</t>
  </si>
  <si>
    <t>Dodávka a montáž prvek č. D03 dle PD specifikace výplní otvorů</t>
  </si>
  <si>
    <t>767651R04</t>
  </si>
  <si>
    <t>Dodávka a montáž prvek č. D04 dle PD specifikace výplní otvorů</t>
  </si>
  <si>
    <t>767651R05</t>
  </si>
  <si>
    <t>Dodávka a montáž prvek č. D05 dle PD specifikace výplní otvorů</t>
  </si>
  <si>
    <t>767651R06</t>
  </si>
  <si>
    <t>Dodávka a montáž prvek č. D06 dle PD specifikace výplní otvorů</t>
  </si>
  <si>
    <t>767651R07</t>
  </si>
  <si>
    <t>Dodávka a montáž prvek č. D07 dle PD specifikace výplní otvorů</t>
  </si>
  <si>
    <t>767651R08</t>
  </si>
  <si>
    <t>Dodávka a montáž prvek č. D08 dle PD specifikace výplní otvorů</t>
  </si>
  <si>
    <t>767651R09</t>
  </si>
  <si>
    <t>Dodávka a montáž prvek č. D09 dle PD specifikace výplní otvorů</t>
  </si>
  <si>
    <t>767651R10</t>
  </si>
  <si>
    <t>Dodávka a montáž prvek č. D10 dle PD specifikace výplní otvorů</t>
  </si>
  <si>
    <t>767651R11</t>
  </si>
  <si>
    <t>Dodávka a montáž prvek č. D11 dle PD specifikace výplní otvorů</t>
  </si>
  <si>
    <t>767651R12</t>
  </si>
  <si>
    <t>Dodávka a montáž prvek č. D12 dle PD specifikace výplní otvorů</t>
  </si>
  <si>
    <t>767651R13</t>
  </si>
  <si>
    <t>Dodávka a montáž prvek č. D13 dle PD specifikace výplní otvorů</t>
  </si>
  <si>
    <t>767651R14</t>
  </si>
  <si>
    <t>Dodávka a montáž prvek č. D14 dle PD specifikace výplní otvorů</t>
  </si>
  <si>
    <t>767651R15</t>
  </si>
  <si>
    <t>Dodávka a montáž prvek č. D15 dle PD specifikace výplní otvorů</t>
  </si>
  <si>
    <t>767651R16</t>
  </si>
  <si>
    <t>Dodávka a montáž prvek č. D16 dle PD specifikace výplní otvorů</t>
  </si>
  <si>
    <t>767651R17</t>
  </si>
  <si>
    <t>Dodávka a montáž prvek č. D17 dle PD specifikace výplní otvorů</t>
  </si>
  <si>
    <t>767651R18</t>
  </si>
  <si>
    <t>Dodávka a montáž prvek č. D18 dle PD specifikace výplní otvorů</t>
  </si>
  <si>
    <t>767651R19</t>
  </si>
  <si>
    <t>Dodávka a montáž prvek č. D19 dle PD specifikace výplní otvorů</t>
  </si>
  <si>
    <t>767651R20</t>
  </si>
  <si>
    <t>Dodávka a montáž prvek č. D20 dle PD specifikace výplní otvorů</t>
  </si>
  <si>
    <t>767651R21</t>
  </si>
  <si>
    <t>Dodávka a montáž prvek č. D21 dle PD specifikace výplní otvorů</t>
  </si>
  <si>
    <t>767651R30</t>
  </si>
  <si>
    <t>Dodávka a montáž prvek č. D30 dle PD specifikace výplní otvorů</t>
  </si>
  <si>
    <t>767651R31</t>
  </si>
  <si>
    <t>Dodávka a montáž prvek č. D31 dle PD specifikace výplní otvorů</t>
  </si>
  <si>
    <t>767651R32</t>
  </si>
  <si>
    <t>Dodávka a montáž prvek č. D32 dle PD specifikace výplní otvorů</t>
  </si>
  <si>
    <t>767651R33</t>
  </si>
  <si>
    <t>Dodávka a montáž prvek č. D33 dle PD specifikace výplní otvorů</t>
  </si>
  <si>
    <t>767651R34</t>
  </si>
  <si>
    <t>Dodávka a montáž prvek č. D34 dle PD specifikace výplní otvorů</t>
  </si>
  <si>
    <t>767651R35</t>
  </si>
  <si>
    <t>Dodávka a montáž prvek č. D35 dle PD specifikace výplní otvorů</t>
  </si>
  <si>
    <t>767651R36</t>
  </si>
  <si>
    <t>Dodávka a montáž prvek č. D36 dle PD specifikace výplní otvorů</t>
  </si>
  <si>
    <t>767651R37</t>
  </si>
  <si>
    <t>Dodávka a montáž prvek č. D37 dle PD specifikace výplní otvorů</t>
  </si>
  <si>
    <t>767651R38</t>
  </si>
  <si>
    <t>Dodávka a montáž prvek č. D38 dle PD specifikace výplní otvorů</t>
  </si>
  <si>
    <t>767651R39</t>
  </si>
  <si>
    <t>Dodávka a montáž prvek č. D39 dle PD specifikace výplní otvorů</t>
  </si>
  <si>
    <t>767651R40</t>
  </si>
  <si>
    <t>Dodávka a montáž prvek č. D40 dle PD specifikace výplní otvorů</t>
  </si>
  <si>
    <t>767651R41</t>
  </si>
  <si>
    <t>Dodávka a montáž prvek č. D41 dle PD specifikace výplní otvorů</t>
  </si>
  <si>
    <t>Přesun hmot pro výplně otvorů stanovený procentní sazbou (%) z ceny vodorovná dopravní vzdálenost do 50 m v objektech výšky do 6 m</t>
  </si>
  <si>
    <t>151339538</t>
  </si>
  <si>
    <t>D1.01.4 - Technika prostředí staveb</t>
  </si>
  <si>
    <t>D1.01.4.1 - Zdravotně technické instalace</t>
  </si>
  <si>
    <t>D1 - Bourací práce</t>
  </si>
  <si>
    <t>D2 - Zemní práce</t>
  </si>
  <si>
    <t>D3 - Kanalizace</t>
  </si>
  <si>
    <t xml:space="preserve">    D4 - Ležatá kanalizace</t>
  </si>
  <si>
    <t xml:space="preserve">    D5 - Vnitřní kanalizace</t>
  </si>
  <si>
    <t>D6 - Vodovod</t>
  </si>
  <si>
    <t xml:space="preserve">    D7 - Vnitřní vodovod</t>
  </si>
  <si>
    <t xml:space="preserve">    D8 - Armatury</t>
  </si>
  <si>
    <t>D9 - Zařizovací předměty</t>
  </si>
  <si>
    <t>D10 - Stavební práce a přípomoce</t>
  </si>
  <si>
    <t>D1</t>
  </si>
  <si>
    <t>Bourací práce</t>
  </si>
  <si>
    <t>Pol244</t>
  </si>
  <si>
    <t>Demontáž potrubí ležaté kanalizace PVC DN 100-200 do suti včetně výkopů a zpětného hutněného zásypu</t>
  </si>
  <si>
    <t>Pol245</t>
  </si>
  <si>
    <t>Demontáž potrubí vnitřní kanalizace plast DN 40-125 do suti vč. vysekání ze zdiva, likvidace a dopravy</t>
  </si>
  <si>
    <t>Pol246</t>
  </si>
  <si>
    <t>Demontáž stávajícího vodovodního potrubí z plastu vč. vysekání zdiva a kotvení</t>
  </si>
  <si>
    <t>Pol247</t>
  </si>
  <si>
    <t>Demontáž stávajícího vodovodního potrubí z pozink. oceli vč. vysekání zdiva a kotvení</t>
  </si>
  <si>
    <t>Pol248</t>
  </si>
  <si>
    <t>Demontáž zařizovacích předmětů vč. kotevních a montážních prvků, baterií, zápachových uzávěrek, připojovacích armatur</t>
  </si>
  <si>
    <t>Pol249</t>
  </si>
  <si>
    <t>Vybourání stávajících podlahových vpustí do suti</t>
  </si>
  <si>
    <t>Pol250</t>
  </si>
  <si>
    <t>Provedení nových drážek řezáním rýh ve stěnách nebo příčkách z plných cihel hl do 70 mm š do 150 mm pro potrubí vodovodu</t>
  </si>
  <si>
    <t>Pol251</t>
  </si>
  <si>
    <t>Provedení nových drážek řezáním rýh ve stěnách nebo příčkách z plných cihel hl do 100 mm š do 150 mm pro potrubí kanalizace</t>
  </si>
  <si>
    <t>Pol252</t>
  </si>
  <si>
    <t>Provedení vrtaných prostupů do d100 stěnovou konstrukcí</t>
  </si>
  <si>
    <t>Pol253</t>
  </si>
  <si>
    <t>Provedení vrtaných prostupů do d150 stěnovou konstrukcí</t>
  </si>
  <si>
    <t>997013151</t>
  </si>
  <si>
    <t>Vnitrostaveništní doprava suti a vybouraných hmot vodorovně do 50 m svisle s omezením mechanizace pro budovy a haly výšky do 6 m</t>
  </si>
  <si>
    <t>https://podminky.urs.cz/item/CS_URS_2023_02/997013151</t>
  </si>
  <si>
    <t>Pol255</t>
  </si>
  <si>
    <t>Odvoz suti a vybouraných hmot z meziskládky s naložením na místo likvidace a se složením, včetně poplatků</t>
  </si>
  <si>
    <t>D2</t>
  </si>
  <si>
    <t>132212331</t>
  </si>
  <si>
    <t>Hloubení nezapažených rýh šířky přes 800 do 2 000 mm ručně s urovnáním dna do předepsaného profilu a spádu v hornině třídy těžitelnosti I skupiny 3 soudržných</t>
  </si>
  <si>
    <t>https://podminky.urs.cz/item/CS_URS_2023_02/132212331</t>
  </si>
  <si>
    <t>Pol257</t>
  </si>
  <si>
    <t>Příplatek za lepivost k hloubení rýh š do 1000 mm ručním nebo pneum nářadím v soudržných horninách tř. 3</t>
  </si>
  <si>
    <t>Pol258</t>
  </si>
  <si>
    <t>Svislé přemístění výkopku z horniny tř. 1 až 4 hl výkopu do 4 m</t>
  </si>
  <si>
    <t>1753889587</t>
  </si>
  <si>
    <t>48,38*4</t>
  </si>
  <si>
    <t>Pol260</t>
  </si>
  <si>
    <t>Lože pod potrubí otevřený výkop ze štěrkopísku</t>
  </si>
  <si>
    <t>Pol261</t>
  </si>
  <si>
    <t>Obsypání potrubí dle vzorových řezů z hornin tř. 1 až 4 uloženým do 3 m od kraje výkopu</t>
  </si>
  <si>
    <t>Pol262</t>
  </si>
  <si>
    <t>štěrkopísek frakce 0-8</t>
  </si>
  <si>
    <t>Pol263</t>
  </si>
  <si>
    <t>Zásyp jam, šachet rýh sypaninou se zhutněním do úrovně HTÚ</t>
  </si>
  <si>
    <t>Pol264</t>
  </si>
  <si>
    <t>Přesun hmot pro zemní práce</t>
  </si>
  <si>
    <t>D3</t>
  </si>
  <si>
    <t>Kanalizace</t>
  </si>
  <si>
    <t>D4</t>
  </si>
  <si>
    <t>Ležatá kanalizace</t>
  </si>
  <si>
    <t>871263121</t>
  </si>
  <si>
    <t>Montáž kanalizačního potrubí z plastů z tvrdého PVC těsněných gumovým kroužkem v otevřeném výkopu ve sklonu do 20 % DN 110</t>
  </si>
  <si>
    <t>https://podminky.urs.cz/item/CS_URS_2023_02/871263121</t>
  </si>
  <si>
    <t>28611112</t>
  </si>
  <si>
    <t>trubka kanalizační PVC DN 110x500mm SN4</t>
  </si>
  <si>
    <t>871273121</t>
  </si>
  <si>
    <t>Montáž kanalizačního potrubí z plastů z tvrdého PVC těsněných gumovým kroužkem v otevřeném výkopu ve sklonu do 20 % DN 125</t>
  </si>
  <si>
    <t>https://podminky.urs.cz/item/CS_URS_2023_02/871273121</t>
  </si>
  <si>
    <t>28611117</t>
  </si>
  <si>
    <t>trubka kanalizační PVC DN 125x500mm SN4</t>
  </si>
  <si>
    <t>871313121</t>
  </si>
  <si>
    <t>Montáž kanalizačního potrubí z plastů z tvrdého PVC těsněných gumovým kroužkem v otevřeném výkopu ve sklonu do 20 % DN 160</t>
  </si>
  <si>
    <t>https://podminky.urs.cz/item/CS_URS_2023_02/871313121</t>
  </si>
  <si>
    <t>28611130</t>
  </si>
  <si>
    <t>trubka kanalizační PVC DN 160x500mm SN4</t>
  </si>
  <si>
    <t>Pol271</t>
  </si>
  <si>
    <t>Montáž tvarovek z tvrdého PVC-systém KG DN 110</t>
  </si>
  <si>
    <t>Pol272</t>
  </si>
  <si>
    <t>koleno kanalizace plastové KGB 110x45°SN4</t>
  </si>
  <si>
    <t>Pol273</t>
  </si>
  <si>
    <t>odbočka kanalizační plastová s hrdlem KGEA-110/100/45°</t>
  </si>
  <si>
    <t>Pol274</t>
  </si>
  <si>
    <t>prostupová tvarovka DN 110 včetně asf. izolačního límce</t>
  </si>
  <si>
    <t>Pol275</t>
  </si>
  <si>
    <t>Montáž tvarovek z tvrdého PVC-systém KG DN 125</t>
  </si>
  <si>
    <t>Pol276</t>
  </si>
  <si>
    <t>redukce kanalizace plastová KGR 100/125</t>
  </si>
  <si>
    <t>Pol277</t>
  </si>
  <si>
    <t>odbočka kanalizační plastová s hrdlem KGEA-100/125/45°</t>
  </si>
  <si>
    <t>Pol278</t>
  </si>
  <si>
    <t>přesuvka KGU 125</t>
  </si>
  <si>
    <t>Pol279</t>
  </si>
  <si>
    <t>Montáž tvarovek z tvrdého PVC-systém KG DN 160</t>
  </si>
  <si>
    <t>Pol280</t>
  </si>
  <si>
    <t>odbočka kanalizační plastová s hrdlem KGEA-100/150/45°</t>
  </si>
  <si>
    <t>Pol281</t>
  </si>
  <si>
    <t>přesuvka KGU 150</t>
  </si>
  <si>
    <t>871260310</t>
  </si>
  <si>
    <t>Montáž kanalizačního potrubí z plastů z polypropylenu PP hladkého plnostěnného SN 10 DN 100</t>
  </si>
  <si>
    <t>https://podminky.urs.cz/item/CS_URS_2023_02/871260310</t>
  </si>
  <si>
    <t>28611189</t>
  </si>
  <si>
    <t>trubka kanalizační PPKGEM 110x3,4x2000mm SN10</t>
  </si>
  <si>
    <t>871270310</t>
  </si>
  <si>
    <t>Montáž kanalizačního potrubí z plastů z polypropylenu PP hladkého plnostěnného SN 10 DN 125</t>
  </si>
  <si>
    <t>https://podminky.urs.cz/item/CS_URS_2023_02/871270310</t>
  </si>
  <si>
    <t>28611193</t>
  </si>
  <si>
    <t>trubka kanalizační PPKGEM 125x3,9x2000mm SN10</t>
  </si>
  <si>
    <t>871310310</t>
  </si>
  <si>
    <t>Montáž kanalizačního potrubí z plastů z polypropylenu PP hladkého plnostěnného SN 10 DN 150</t>
  </si>
  <si>
    <t>https://podminky.urs.cz/item/CS_URS_2023_02/871310310</t>
  </si>
  <si>
    <t>28611197</t>
  </si>
  <si>
    <t>trubka kanalizační PPKGEM 160x4,9x2000mm SN10</t>
  </si>
  <si>
    <t>Pol288</t>
  </si>
  <si>
    <t>Montáž tvarovek z PP-systém KG DN 110</t>
  </si>
  <si>
    <t>Pol289</t>
  </si>
  <si>
    <t>koleno kanalizace plastové PPKGB 110x45°</t>
  </si>
  <si>
    <t>Pol290</t>
  </si>
  <si>
    <t>odbočka kanalizační plastová s hrdlem PPKGEA-110/110/45°</t>
  </si>
  <si>
    <t>Pol291</t>
  </si>
  <si>
    <t>Montáž tvarovek z PP-systém KG DN 125</t>
  </si>
  <si>
    <t>Pol292</t>
  </si>
  <si>
    <t>koleno kanalizace plastové PPKGB 125x45°</t>
  </si>
  <si>
    <t>Pol293</t>
  </si>
  <si>
    <t>redukce kanalizace plastová PPKGR 100/125</t>
  </si>
  <si>
    <t>Pol294</t>
  </si>
  <si>
    <t>odbočka kanalizační plastová s hrdlem PPKGEA-110/125/45°</t>
  </si>
  <si>
    <t>104</t>
  </si>
  <si>
    <t>Pol295</t>
  </si>
  <si>
    <t>odbočka kanalizační plastová s hrdlem PPKGEA-125/125/45°</t>
  </si>
  <si>
    <t>106</t>
  </si>
  <si>
    <t>Pol296</t>
  </si>
  <si>
    <t>přesuvka PPKGU 125</t>
  </si>
  <si>
    <t>108</t>
  </si>
  <si>
    <t>Pol297</t>
  </si>
  <si>
    <t>Montáž tvarovek PP-systém KG DN 160</t>
  </si>
  <si>
    <t>110</t>
  </si>
  <si>
    <t>Pol298</t>
  </si>
  <si>
    <t>koleno kanalizace plastové PPKGB 150x30°</t>
  </si>
  <si>
    <t>112</t>
  </si>
  <si>
    <t>Pol299</t>
  </si>
  <si>
    <t>114</t>
  </si>
  <si>
    <t>Pol300</t>
  </si>
  <si>
    <t>odbočka kanalizační plastová s hrdlem KGEA-125/150/45°</t>
  </si>
  <si>
    <t>116</t>
  </si>
  <si>
    <t>Pol301</t>
  </si>
  <si>
    <t>redukce kanalizace plastová PPKGR 100/150</t>
  </si>
  <si>
    <t>118</t>
  </si>
  <si>
    <t>Pol302</t>
  </si>
  <si>
    <t>přesuvka PPKGU 150</t>
  </si>
  <si>
    <t>120</t>
  </si>
  <si>
    <t>Pol303</t>
  </si>
  <si>
    <t>M+D výstražné folie se zatavenou trasovací páskou do výkopu</t>
  </si>
  <si>
    <t>122</t>
  </si>
  <si>
    <t>892351111.1</t>
  </si>
  <si>
    <t>Tlaková zkouška vodou potrubí do DN 150</t>
  </si>
  <si>
    <t>124</t>
  </si>
  <si>
    <t>998276101</t>
  </si>
  <si>
    <t>Přesun hmot pro trubní vedení hloubené z trub z plastických hmot nebo sklolaminátových pro vodovody, kanalizace, teplovody, produktovody v otevřeném výkopu dopravní vzdálenost do 15 m</t>
  </si>
  <si>
    <t>126</t>
  </si>
  <si>
    <t>https://podminky.urs.cz/item/CS_URS_2023_02/998276101</t>
  </si>
  <si>
    <t>D5</t>
  </si>
  <si>
    <t>Vnitřní kanalizace</t>
  </si>
  <si>
    <t>Pol306</t>
  </si>
  <si>
    <t>Potrubí kanalizační z PE-HD trubek DN 32 odolných proti zvýšeným i sníženým teplotám, spojovaných svařováním případně elektrotvarovkami. Včetně všech potřebných tvarovek (kolena, odbočky, redukce) a kotvení.</t>
  </si>
  <si>
    <t>128</t>
  </si>
  <si>
    <t>Pol307</t>
  </si>
  <si>
    <t>Potrubí kanalizační z PE-HD trubek DN 40 odolných proti zvýšeným i sníženým teplotám, spojovaných svařováním případně elektrotvarovkami. Včetně všech potřebných tvarovek (kolena, odbočky, redukce) a kotvení.</t>
  </si>
  <si>
    <t>130</t>
  </si>
  <si>
    <t>Pol308</t>
  </si>
  <si>
    <t>Potrubí kanalizační z PE-HD trubek DN 50 odolných proti zvýšeným i sníženým teplotám, spojovaných svařováním případně elektrotvarovkami. Včetně všech potřebných tvarovek (kolena, odbočky, redukce) a kotvení.</t>
  </si>
  <si>
    <t>132</t>
  </si>
  <si>
    <t>Pol309</t>
  </si>
  <si>
    <t>Potrubí kanalizační z PE-HD trubek DN 70 odolných proti zvýšeným i sníženým teplotám, spojovaných svařováním případně elektrotvarovkami. Včetně všech potřebných tvarovek (kolena, odbočky, redukce) a kotvení.</t>
  </si>
  <si>
    <t>134</t>
  </si>
  <si>
    <t>Pol310</t>
  </si>
  <si>
    <t>Potrubí kanalizační z PE-HD trubek DN 100 odolných proti zvýšeným i sníženým teplotám, spojovaných svařováním případně elektrotvarovkami. Včetně všech potřebných tvarovek (kolena, odbočky, redukce) a kotvení.</t>
  </si>
  <si>
    <t>136</t>
  </si>
  <si>
    <t>Pol311</t>
  </si>
  <si>
    <t>Čistící tvarovka DN 100</t>
  </si>
  <si>
    <t>138</t>
  </si>
  <si>
    <t>Pol312</t>
  </si>
  <si>
    <t>Napojení na stávající stoupačku včetně vložení tvarovky a propojení elektrotvarovkou</t>
  </si>
  <si>
    <t>140</t>
  </si>
  <si>
    <t>721194103</t>
  </si>
  <si>
    <t>Vyměření přípojek na potrubí vyvedení a upevnění odpadních výpustek DN 32</t>
  </si>
  <si>
    <t>142</t>
  </si>
  <si>
    <t>https://podminky.urs.cz/item/CS_URS_2023_02/721194103</t>
  </si>
  <si>
    <t>721194104</t>
  </si>
  <si>
    <t>Vyměření přípojek na potrubí vyvedení a upevnění odpadních výpustek DN 40</t>
  </si>
  <si>
    <t>144</t>
  </si>
  <si>
    <t>https://podminky.urs.cz/item/CS_URS_2023_02/721194104</t>
  </si>
  <si>
    <t>721194105</t>
  </si>
  <si>
    <t>Vyměření přípojek na potrubí vyvedení a upevnění odpadních výpustek DN 50</t>
  </si>
  <si>
    <t>146</t>
  </si>
  <si>
    <t>https://podminky.urs.cz/item/CS_URS_2023_02/721194105</t>
  </si>
  <si>
    <t>Pol316</t>
  </si>
  <si>
    <t>Vyměření přípojek na potrubí, vyvedení a upevnění odpadních výpustek DN 70/75</t>
  </si>
  <si>
    <t>148</t>
  </si>
  <si>
    <t>Pol317</t>
  </si>
  <si>
    <t>Vyměření přípojek na potrubí vyvedení, a upevnění odpadních výpustek DN 100</t>
  </si>
  <si>
    <t>150</t>
  </si>
  <si>
    <t>Pol318</t>
  </si>
  <si>
    <t>Ventily přivzdušňovací odpadních potrubí vnitřní DN 75/90/110</t>
  </si>
  <si>
    <t>152</t>
  </si>
  <si>
    <t>Pol319</t>
  </si>
  <si>
    <t>Podlahové vpusti se svislým odtokem DN 100 mřížka nerez 150x150 včetně izolačního límce</t>
  </si>
  <si>
    <t>154</t>
  </si>
  <si>
    <t>721290112</t>
  </si>
  <si>
    <t>Zkouška těsnosti kanalizace v objektech vodou DN 150 nebo DN 200</t>
  </si>
  <si>
    <t>156</t>
  </si>
  <si>
    <t>https://podminky.urs.cz/item/CS_URS_2023_02/721290112</t>
  </si>
  <si>
    <t>998721101</t>
  </si>
  <si>
    <t>Přesun hmot pro vnitřní kanalizace stanovený z hmotnosti přesunovaného materiálu vodorovná dopravní vzdálenost do 50 m v objektech výšky do 6 m</t>
  </si>
  <si>
    <t>158</t>
  </si>
  <si>
    <t>https://podminky.urs.cz/item/CS_URS_2023_02/998721101</t>
  </si>
  <si>
    <t>D6</t>
  </si>
  <si>
    <t>Vodovod</t>
  </si>
  <si>
    <t>D7</t>
  </si>
  <si>
    <t>Vnitřní vodovod</t>
  </si>
  <si>
    <t>722176112</t>
  </si>
  <si>
    <t>Montáž potrubí z plastových trub svařovaných polyfuzně D přes 16 do 20 mm</t>
  </si>
  <si>
    <t>160</t>
  </si>
  <si>
    <t>https://podminky.urs.cz/item/CS_URS_2023_02/722176112</t>
  </si>
  <si>
    <t>28614441</t>
  </si>
  <si>
    <t>trubka vodovodní tlaková PP-RCT S 4 D 20mm</t>
  </si>
  <si>
    <t>162</t>
  </si>
  <si>
    <t>722176113</t>
  </si>
  <si>
    <t>Montáž potrubí z plastových trub svařovaných polyfuzně D přes 20 do 25 mm</t>
  </si>
  <si>
    <t>164</t>
  </si>
  <si>
    <t>https://podminky.urs.cz/item/CS_URS_2023_02/722176113</t>
  </si>
  <si>
    <t>28614442</t>
  </si>
  <si>
    <t>trubka vodovodní tlaková PP-RCT S 4 D 25mm</t>
  </si>
  <si>
    <t>166</t>
  </si>
  <si>
    <t>722176114</t>
  </si>
  <si>
    <t>Montáž potrubí z plastových trub svařovaných polyfuzně D přes 25 do 32 mm</t>
  </si>
  <si>
    <t>168</t>
  </si>
  <si>
    <t>https://podminky.urs.cz/item/CS_URS_2023_02/722176114</t>
  </si>
  <si>
    <t>28614443</t>
  </si>
  <si>
    <t>trubka vodovodní tlaková PP-RCT S 4 D 32mm</t>
  </si>
  <si>
    <t>170</t>
  </si>
  <si>
    <t>722176115</t>
  </si>
  <si>
    <t>Montáž potrubí z plastových trub svařovaných polyfuzně D přes 32 do 40 mm</t>
  </si>
  <si>
    <t>172</t>
  </si>
  <si>
    <t>https://podminky.urs.cz/item/CS_URS_2023_02/722176115</t>
  </si>
  <si>
    <t>28614444</t>
  </si>
  <si>
    <t>trubka vodovodní tlaková PP-RCT S 4 D 40mm</t>
  </si>
  <si>
    <t>174</t>
  </si>
  <si>
    <t>722176116</t>
  </si>
  <si>
    <t>Montáž potrubí z plastových trub svařovaných polyfuzně D přes 40 do 50 mm</t>
  </si>
  <si>
    <t>176</t>
  </si>
  <si>
    <t>https://podminky.urs.cz/item/CS_URS_2023_02/722176116</t>
  </si>
  <si>
    <t>28614445</t>
  </si>
  <si>
    <t>trubka vodovodní tlaková PP-RCT S 4 D 50mm</t>
  </si>
  <si>
    <t>178</t>
  </si>
  <si>
    <t>722176117</t>
  </si>
  <si>
    <t>Montáž potrubí z plastových trub svařovaných polyfuzně D přes 50 do 63 mm</t>
  </si>
  <si>
    <t>180</t>
  </si>
  <si>
    <t>https://podminky.urs.cz/item/CS_URS_2023_02/722176117</t>
  </si>
  <si>
    <t>28614446</t>
  </si>
  <si>
    <t>trubka vodovodní tlaková PP-RCT S 4 D 63mm</t>
  </si>
  <si>
    <t>182</t>
  </si>
  <si>
    <t>722176118</t>
  </si>
  <si>
    <t>Montáž potrubí z plastových trub svařovaných polyfuzně D přes 63 do 75 mm</t>
  </si>
  <si>
    <t>184</t>
  </si>
  <si>
    <t>https://podminky.urs.cz/item/CS_URS_2023_02/722176118</t>
  </si>
  <si>
    <t>28614447</t>
  </si>
  <si>
    <t>trubka vodovodní tlaková PP-RCT S 4 D 75mm</t>
  </si>
  <si>
    <t>186</t>
  </si>
  <si>
    <t>722176119</t>
  </si>
  <si>
    <t>Montáž potrubí z plastových trub svařovaných polyfuzně D přes 75 do 90 mm</t>
  </si>
  <si>
    <t>188</t>
  </si>
  <si>
    <t>https://podminky.urs.cz/item/CS_URS_2023_02/722176119</t>
  </si>
  <si>
    <t>28614448</t>
  </si>
  <si>
    <t>trubka vodovodní tlaková PP-RCT S 4 D 90mm</t>
  </si>
  <si>
    <t>190</t>
  </si>
  <si>
    <t>Pol338</t>
  </si>
  <si>
    <t>Montáž nerezového lisovaného potrubí DN 15 včetně všech potřebných tvarovek a kotvení</t>
  </si>
  <si>
    <t>192</t>
  </si>
  <si>
    <t>Pol339</t>
  </si>
  <si>
    <t>trubka nerez DN 15  18 x 1,2 mm, 6m</t>
  </si>
  <si>
    <t>194</t>
  </si>
  <si>
    <t>722140113</t>
  </si>
  <si>
    <t>Potrubí z ocelových trubek z ušlechtilé oceli (nerez) spojované lisováním O 22/1,2</t>
  </si>
  <si>
    <t>196</t>
  </si>
  <si>
    <t>https://podminky.urs.cz/item/CS_URS_2023_02/722140113</t>
  </si>
  <si>
    <t>722140114</t>
  </si>
  <si>
    <t>Potrubí z ocelových trubek z ušlechtilé oceli (nerez) spojované lisováním O 28/1,2</t>
  </si>
  <si>
    <t>200</t>
  </si>
  <si>
    <t>https://podminky.urs.cz/item/CS_URS_2023_02/722140114</t>
  </si>
  <si>
    <t>722140115</t>
  </si>
  <si>
    <t>Potrubí z ocelových trubek z ušlechtilé oceli (nerez) spojované lisováním O 35/1,5</t>
  </si>
  <si>
    <t>204</t>
  </si>
  <si>
    <t>https://podminky.urs.cz/item/CS_URS_2023_02/722140115</t>
  </si>
  <si>
    <t>722140116</t>
  </si>
  <si>
    <t>Potrubí z ocelových trubek z ušlechtilé oceli (nerez) spojované lisováním O 42/1,5</t>
  </si>
  <si>
    <t>208</t>
  </si>
  <si>
    <t>https://podminky.urs.cz/item/CS_URS_2023_02/722140116</t>
  </si>
  <si>
    <t>103</t>
  </si>
  <si>
    <t>722140116.1</t>
  </si>
  <si>
    <t>Příslušenství k montáži potrubí z plastových a nerezových trub</t>
  </si>
  <si>
    <t>soubor</t>
  </si>
  <si>
    <t>-1927986588</t>
  </si>
  <si>
    <t>Poznámka k položce:_x000D_
Položka obsahuje veškerý materiál pro kotvení plastových a nerezových trub, včetně závěsových tyčí, objímek, hmoždinek, chemických kotev, pozinkových žlabů apod. neobsažených v montážních položkách</t>
  </si>
  <si>
    <t>Pol348</t>
  </si>
  <si>
    <t>Montáž nerezového lisovaného potrubí DN 50 včetně všech potřebných tvarovek a kotvení</t>
  </si>
  <si>
    <t>212</t>
  </si>
  <si>
    <t>105</t>
  </si>
  <si>
    <t>Pol349</t>
  </si>
  <si>
    <t>trubka nerez DN50 54 x 1,5 mm, 6m</t>
  </si>
  <si>
    <t>214</t>
  </si>
  <si>
    <t>Pol350</t>
  </si>
  <si>
    <t>Provedení napojení PP-RCT potrubí na stávající potrubí z PE včetně odbočky a přechodky PE/PP-RCT</t>
  </si>
  <si>
    <t>216</t>
  </si>
  <si>
    <t>107</t>
  </si>
  <si>
    <t>Pol351</t>
  </si>
  <si>
    <t>Provedení napojení nerez potrubí DN 20 na stávající potrubí z pozinku DN 20 včetně svěrné přechodky pozink/nerez s lisovací koncovkou</t>
  </si>
  <si>
    <t>218</t>
  </si>
  <si>
    <t>Pol352</t>
  </si>
  <si>
    <t>Provedení napojení nerez potrubí DN 50 na stávající potrubí z pozinku DN 50 včetně svěrné přechodky pozink/nerez s lisovací koncovkou</t>
  </si>
  <si>
    <t>220</t>
  </si>
  <si>
    <t>109</t>
  </si>
  <si>
    <t>722181221</t>
  </si>
  <si>
    <t>Ochrana potrubí termoizolačními trubicemi z pěnového polyetylenu PE přilepenými v příčných a podélných spojích, tloušťky izolace přes 6 do 9 mm, vnitřního průměru izolace DN do 22 mm</t>
  </si>
  <si>
    <t>222</t>
  </si>
  <si>
    <t>https://podminky.urs.cz/item/CS_URS_2023_02/722181221</t>
  </si>
  <si>
    <t>722181232</t>
  </si>
  <si>
    <t>Ochrana potrubí termoizolačními trubicemi z pěnového polyetylenu PE přilepenými v příčných a podélných spojích, tloušťky izolace přes 9 do 13 mm, vnitřního průměru izolace DN přes 22 do 45 mm</t>
  </si>
  <si>
    <t>224</t>
  </si>
  <si>
    <t>https://podminky.urs.cz/item/CS_URS_2023_02/722181232</t>
  </si>
  <si>
    <t>111</t>
  </si>
  <si>
    <t>722181232.1</t>
  </si>
  <si>
    <t>Ochrana potrubí termoizolačními trubicemi z pěnového polyetylenu PE přilepenými v příčných a podélných spojích, tloušťky izolace 19 mm, vnitřního průměru izolace DN přes 45 mm do 75 mm</t>
  </si>
  <si>
    <t>226</t>
  </si>
  <si>
    <t>722181255</t>
  </si>
  <si>
    <t>Ochrana potrubí termoizolačními trubicemi z pěnového polyetylenu PE přilepenými v příčných a podélných spojích, tloušťky izolace přes 20 do 25 mm, vnitřního průměru izolace DN přes 89 do 110 mm</t>
  </si>
  <si>
    <t>228</t>
  </si>
  <si>
    <t>https://podminky.urs.cz/item/CS_URS_2023_02/722181255</t>
  </si>
  <si>
    <t>113</t>
  </si>
  <si>
    <t>Pol357</t>
  </si>
  <si>
    <t>Ochrana potrubí termoizolačními trubicemi z pěnového polyetylenu PE přilepenými v příčných a podélných spojích, tloušťky izolace 19 mm, vnitřního průměru izolace DN do 22 mm</t>
  </si>
  <si>
    <t>230</t>
  </si>
  <si>
    <t>Pol358</t>
  </si>
  <si>
    <t>Ochrana potrubí termoizolačními trubicemi z čedičové vlny kašírovaná Al folií přelepená v příčných a podélných spojích, tloušťky izolace 30 mm, vnitřního průměru izolace přes 25 do 40 mm</t>
  </si>
  <si>
    <t>232</t>
  </si>
  <si>
    <t>115</t>
  </si>
  <si>
    <t>Pol359</t>
  </si>
  <si>
    <t>Ochrana potrubí termoizolačními trubicemi z čedičové vlny kašírovaná Al folií přelepená v příčných a podélných spojích, tloušťky izolace 40 mm, vnitřního průměru izolace přes 40 do 63 mm</t>
  </si>
  <si>
    <t>234</t>
  </si>
  <si>
    <t>Pol360</t>
  </si>
  <si>
    <t>Zkoušky těsnosti vodovodního potrubí do DN 100</t>
  </si>
  <si>
    <t>236</t>
  </si>
  <si>
    <t>117</t>
  </si>
  <si>
    <t>722290234</t>
  </si>
  <si>
    <t>Zkoušky, proplach a desinfekce vodovodního potrubí proplach a desinfekce vodovodního potrubí do DN 80</t>
  </si>
  <si>
    <t>238</t>
  </si>
  <si>
    <t>https://podminky.urs.cz/item/CS_URS_2023_02/722290234</t>
  </si>
  <si>
    <t>998722101</t>
  </si>
  <si>
    <t>Přesun hmot pro vnitřní vodovod stanovený z hmotnosti přesunovaného materiálu vodorovná dopravní vzdálenost do 50 m v objektech výšky do 6 m</t>
  </si>
  <si>
    <t>240</t>
  </si>
  <si>
    <t>https://podminky.urs.cz/item/CS_URS_2023_02/998722101</t>
  </si>
  <si>
    <t>D8</t>
  </si>
  <si>
    <t>Armatury</t>
  </si>
  <si>
    <t>119</t>
  </si>
  <si>
    <t>725813111</t>
  </si>
  <si>
    <t>Ventily rohové bez připojovací trubičky nebo flexi hadičky G 1/2"</t>
  </si>
  <si>
    <t>242</t>
  </si>
  <si>
    <t>https://podminky.urs.cz/item/CS_URS_2023_02/725813111</t>
  </si>
  <si>
    <t>55190004</t>
  </si>
  <si>
    <t>flexi hadice ohebná k baterii D 8x12mm F 3/8"xM10 500mm</t>
  </si>
  <si>
    <t>244</t>
  </si>
  <si>
    <t>"klozety" 4*1</t>
  </si>
  <si>
    <t>"umyvadla" 2*9</t>
  </si>
  <si>
    <t>"dřezy" 2*2</t>
  </si>
  <si>
    <t>121</t>
  </si>
  <si>
    <t>Pol3651</t>
  </si>
  <si>
    <t xml:space="preserve">Ventil rohový s filtrem 1/2" x 1/2" </t>
  </si>
  <si>
    <t>1218169222</t>
  </si>
  <si>
    <t>2*12"dřezy D2</t>
  </si>
  <si>
    <t>Pol365</t>
  </si>
  <si>
    <t>Kulový kohout d20 pro PP potrubí</t>
  </si>
  <si>
    <t>246</t>
  </si>
  <si>
    <t>123</t>
  </si>
  <si>
    <t>Pol366</t>
  </si>
  <si>
    <t>Kulový kohout d25 pro PP potrubí</t>
  </si>
  <si>
    <t>248</t>
  </si>
  <si>
    <t>Pol367</t>
  </si>
  <si>
    <t>Kulový kohout d32 pro PP potrubí</t>
  </si>
  <si>
    <t>250</t>
  </si>
  <si>
    <t>125</t>
  </si>
  <si>
    <t>Pol368</t>
  </si>
  <si>
    <t>Kulový kohout d40 pro PP potrubí</t>
  </si>
  <si>
    <t>252</t>
  </si>
  <si>
    <t>Pol3681</t>
  </si>
  <si>
    <t>Kulový kohout d63 pro PP potrubí</t>
  </si>
  <si>
    <t>1875288132</t>
  </si>
  <si>
    <t>127</t>
  </si>
  <si>
    <t>Pol3682</t>
  </si>
  <si>
    <t>Kulový kohout d75 pro PP potrubí</t>
  </si>
  <si>
    <t>-125440936</t>
  </si>
  <si>
    <t>Pol369</t>
  </si>
  <si>
    <t>Kulový kohout DN 15 nerezový</t>
  </si>
  <si>
    <t>254</t>
  </si>
  <si>
    <t>129</t>
  </si>
  <si>
    <t>Pol370</t>
  </si>
  <si>
    <t>Kulový kohout DN 20 nerezový</t>
  </si>
  <si>
    <t>256</t>
  </si>
  <si>
    <t>Pol371</t>
  </si>
  <si>
    <t>Kulový kohout DN 32 nerezový</t>
  </si>
  <si>
    <t>258</t>
  </si>
  <si>
    <t>131</t>
  </si>
  <si>
    <t>Pol372</t>
  </si>
  <si>
    <t>Výtokový ventil DN 15</t>
  </si>
  <si>
    <t>260</t>
  </si>
  <si>
    <t>Pol373</t>
  </si>
  <si>
    <t>Vypouštěcí kohout DN 15</t>
  </si>
  <si>
    <t>262</t>
  </si>
  <si>
    <t>D9</t>
  </si>
  <si>
    <t>Zařizovací předměty</t>
  </si>
  <si>
    <t>133</t>
  </si>
  <si>
    <t>Pol374</t>
  </si>
  <si>
    <t>WC stacionární kombinované hlubokosplachovací bílé keramické s úspornou armaturou, odtok vodorovný, s antibakteriálním sedátkem z PH, boční napouštění. Vč. montážních prvků a příslušenství.</t>
  </si>
  <si>
    <t>264</t>
  </si>
  <si>
    <t>Pol375</t>
  </si>
  <si>
    <t>Umyvadlo keramické připevněné na stěnu šrouby bílé s krytem na sifon, š.min. 550 mm, s jedním otvorem. Vč. montážních prvků a příslušenství.</t>
  </si>
  <si>
    <t>266</t>
  </si>
  <si>
    <t>135</t>
  </si>
  <si>
    <t>Pol376</t>
  </si>
  <si>
    <t>Výlevka stacionární DN 100 svislý výtok, bez výtokových armatur, keramická se sklopnou nerezovou mříží. Vč. montážních prvků a příslušenství.</t>
  </si>
  <si>
    <t>268</t>
  </si>
  <si>
    <t>Pol377</t>
  </si>
  <si>
    <t>Vpusť podlahová sprchová se svislým odtokem DN 50/75/110 mřížka nerez 150x150</t>
  </si>
  <si>
    <t>270</t>
  </si>
  <si>
    <t>137</t>
  </si>
  <si>
    <t>Pol378</t>
  </si>
  <si>
    <t>Odtokové sprchové žlaby se zápachovou uzávěrkou a krycím roštem délky 800 mm, mřížka nerez, zástavbová výška max. 80 mm</t>
  </si>
  <si>
    <t>272</t>
  </si>
  <si>
    <t>Pol379</t>
  </si>
  <si>
    <t>Nerezová nástěnná oční sprcha s ručním spouštěním. Vč. montážních prvků a příslušenství.</t>
  </si>
  <si>
    <t>274</t>
  </si>
  <si>
    <t>139</t>
  </si>
  <si>
    <t>Pol380</t>
  </si>
  <si>
    <t>Baterie umyvadlová stojánková směšovací jednopáková s perlátorem, s lékařskou pákou</t>
  </si>
  <si>
    <t>276</t>
  </si>
  <si>
    <t>Pol381</t>
  </si>
  <si>
    <t>Baterie sprchové nástěnné pákové kompletní vč. sprchového příslušenství, rozteč 150 mm</t>
  </si>
  <si>
    <t>278</t>
  </si>
  <si>
    <t>141</t>
  </si>
  <si>
    <t>Pol382</t>
  </si>
  <si>
    <t>Baterie nástěnné pákové s otáčivým ústím a délkou ramínka 300 mm, pro výlevky, rozteč 150 mm</t>
  </si>
  <si>
    <t>280</t>
  </si>
  <si>
    <t>Pol383</t>
  </si>
  <si>
    <t>Baterie dřezová jednopáková stojánková směšovací, s lékařskou pákou, s perlátorem, s výsuvnou hubicí</t>
  </si>
  <si>
    <t>282</t>
  </si>
  <si>
    <t>2"dřez D1</t>
  </si>
  <si>
    <t>143</t>
  </si>
  <si>
    <t>Pol3831</t>
  </si>
  <si>
    <t>Baterie dřezová jednopáková nástěnná směšovací, s lékařskou pákou, s perlátorem, s otočným výtokovým ramenem 300 mm</t>
  </si>
  <si>
    <t>1145486811</t>
  </si>
  <si>
    <t>12"dřez D2</t>
  </si>
  <si>
    <t>725861102</t>
  </si>
  <si>
    <t>Zápachové uzávěrky zařizovacích předmětů pro umyvadla DN 40</t>
  </si>
  <si>
    <t>284</t>
  </si>
  <si>
    <t>https://podminky.urs.cz/item/CS_URS_2023_02/725861102</t>
  </si>
  <si>
    <t>145</t>
  </si>
  <si>
    <t>725862103</t>
  </si>
  <si>
    <t>Zápachové uzávěrky zařizovacích předmětů pro dřezy DN 40/50</t>
  </si>
  <si>
    <t>286</t>
  </si>
  <si>
    <t>https://podminky.urs.cz/item/CS_URS_2023_02/725862103</t>
  </si>
  <si>
    <t>998725101</t>
  </si>
  <si>
    <t>Přesun hmot pro zařizovací předměty stanovený z hmotnosti přesunovaného materiálu vodorovná dopravní vzdálenost do 50 m v objektech výšky do 6 m</t>
  </si>
  <si>
    <t>288</t>
  </si>
  <si>
    <t>https://podminky.urs.cz/item/CS_URS_2023_02/998725101</t>
  </si>
  <si>
    <t>D10</t>
  </si>
  <si>
    <t>Stavební práce a přípomoce</t>
  </si>
  <si>
    <t>147</t>
  </si>
  <si>
    <t>Pol387</t>
  </si>
  <si>
    <t>Hrubá výplň rýh ve stěnách maltou jakékoli šířky rýhy</t>
  </si>
  <si>
    <t>290</t>
  </si>
  <si>
    <t xml:space="preserve">28,2*0,15"kanalizace </t>
  </si>
  <si>
    <t>87,8*0,15"vodovod</t>
  </si>
  <si>
    <t>Pol388</t>
  </si>
  <si>
    <t>Vápenocementová štuková omítka rýh šířky do 150 mm ve stěnách z CP vč. začištění povrch</t>
  </si>
  <si>
    <t>292</t>
  </si>
  <si>
    <t>149</t>
  </si>
  <si>
    <t>Pol389</t>
  </si>
  <si>
    <t>Utěsnění prostupů a provedení požárních ucpávek dle ČSN EN řady 13501-2</t>
  </si>
  <si>
    <t>294</t>
  </si>
  <si>
    <t>Pol390</t>
  </si>
  <si>
    <t>Závěrečný úklid</t>
  </si>
  <si>
    <t>h</t>
  </si>
  <si>
    <t>296</t>
  </si>
  <si>
    <t>151</t>
  </si>
  <si>
    <t>Pol391</t>
  </si>
  <si>
    <t>Demontáž a zpětná montáž stávajícího požárního podhledu</t>
  </si>
  <si>
    <t>298</t>
  </si>
  <si>
    <t>Pol392</t>
  </si>
  <si>
    <t>Stavební přípomoce a materiály ke kotvení potrubí</t>
  </si>
  <si>
    <t>94394712</t>
  </si>
  <si>
    <t>Poznámka k položce:_x000D_
Položka obsahuje všechny ostatní práce a materiály potřebné k ukotvení veškerých potrubí neobsažené v položkách montáže potrubí</t>
  </si>
  <si>
    <t>D1.01.4.4 - Silnoproudé elektroinstalace</t>
  </si>
  <si>
    <t>D1 - 1.   Rozvaděče</t>
  </si>
  <si>
    <t xml:space="preserve">    D2 - Úprava a doplnění stávajících hlavních rozvaděčů</t>
  </si>
  <si>
    <t xml:space="preserve">      D3 - 1.1.  Doplnění výzbroje do hl. rozvaděč RH1-1B, pole 4B, hl. rozvodna TS II</t>
  </si>
  <si>
    <t xml:space="preserve">      D4 - 1.2.  Doplnění výzbroje do hl. rozvaděč RH2-1B, pole 6B, hl. rozvodna TS II</t>
  </si>
  <si>
    <t xml:space="preserve">    D5 - Nové rozvaděče</t>
  </si>
  <si>
    <t>D6 - 2.  Montážní materiál</t>
  </si>
  <si>
    <t xml:space="preserve">    D7 - 2.1.  Osvětlení</t>
  </si>
  <si>
    <t xml:space="preserve">      D8 - 2.1.1. Svítidlo provozního osvětlení</t>
  </si>
  <si>
    <t xml:space="preserve">      D9 - 2.1.2.  Ovladače osvětlení</t>
  </si>
  <si>
    <t xml:space="preserve">      D10 - 2.1.3. Nouzové osvětlení</t>
  </si>
  <si>
    <t xml:space="preserve">    D11 - 2.2.  Zásuvky</t>
  </si>
  <si>
    <t xml:space="preserve">    D12 - 2.3.  Ovladače zařízení</t>
  </si>
  <si>
    <t xml:space="preserve">    D13 - 2.4.  Instalační krabice a svorky</t>
  </si>
  <si>
    <t xml:space="preserve">    D14 - 2.5.  Kabely vč. příslušenství</t>
  </si>
  <si>
    <t xml:space="preserve">    D15 - 2.6.   Vodiče ochranného uzemnění rozvaděčů a pospojování vodivých konstrukcí</t>
  </si>
  <si>
    <t xml:space="preserve">    D16 - 2.7.  Uzemnění elektrostaticky vodivé podlahy</t>
  </si>
  <si>
    <t xml:space="preserve">    D17 - 2.8.  Kabelové trasy, vč. příslušenství</t>
  </si>
  <si>
    <t xml:space="preserve">      D18 - 2.8.1.  Kabelové trasy přívodů rozvaděčů z TS II</t>
  </si>
  <si>
    <t xml:space="preserve">      D19 - 2.8.2.  Kabelové trasy provozu CS I, vč. příslušenství</t>
  </si>
  <si>
    <t>D20 - 3.  Podružný materiál, přeprava materiálu</t>
  </si>
  <si>
    <t>D21 - 4. Související činnosti</t>
  </si>
  <si>
    <t>D22 - 5. Stavební přípomoce</t>
  </si>
  <si>
    <t>D23 - 6. Požární prostupy kabelů a kabelových tras</t>
  </si>
  <si>
    <t>1.   Rozvaděče</t>
  </si>
  <si>
    <t>Úprava a doplnění stávajících hlavních rozvaděčů</t>
  </si>
  <si>
    <t>1.1.  Doplnění výzbroje do hl. rozvaděč RH1-1B, pole 4B, hl. rozvodna TS II</t>
  </si>
  <si>
    <t>Pol1</t>
  </si>
  <si>
    <t>Výkonový jistič 	400V, 400A, 3P (např. XT5N 400A, fa. ABB)</t>
  </si>
  <si>
    <t>Poznámka k položce:_x000D_
1)	položka zahrnuje veškerý potřebný drobný instalační materiál pro ucelenou montáž zařízení, rozvaděče, skříně nebo kabelové trasy_x000D_
2)	práce provádí pouze firma s certifikaci na instalaci daného typu zařízení_x000D_
_x000D_
      s distribuční spouští 400A, 3P (např. TMA 400, fa. ABB), nastavení spouště TMA 400 -  I1 = 400A, I3 = 3000A</t>
  </si>
  <si>
    <t>Pol2</t>
  </si>
  <si>
    <t>Vodič měděný H07V-K 1x150mm2 černý</t>
  </si>
  <si>
    <t>Pol3</t>
  </si>
  <si>
    <t>Kabelové oko Cu lisovací GPH 150x10 KU-L, M10, lehčené</t>
  </si>
  <si>
    <t>Pol4</t>
  </si>
  <si>
    <t>Šroub se šestihranný M10x20-8.8, celý závit, DIN 933, žárový pozink</t>
  </si>
  <si>
    <t>Pol5</t>
  </si>
  <si>
    <t>vč. připojení nového jističe na sběrnice rozvaděče</t>
  </si>
  <si>
    <t>1.2.  Doplnění výzbroje do hl. rozvaděč RH2-1B, pole 6B, hl. rozvodna TS II</t>
  </si>
  <si>
    <t>Pol6</t>
  </si>
  <si>
    <t>Výkonový jistič 400V, 250A, 3P (např. XT4N 250A, fa. ABB)</t>
  </si>
  <si>
    <t>Poznámka k položce:_x000D_
1)	položka zahrnuje veškerý potřebný drobný instalační materiál pro ucelenou montáž zařízení, rozvaděče, skříně nebo kabelové trasy_x000D_
2)	práce provádí pouze firma s certifikaci na instalaci daného typu zařízení_x000D_
_x000D_
      s distribuční spouští 200A, 3P (např. TMA 200, fa. ABB), nastavení spouště TMA 200  -  I1 = 170A, I3 = 1500A</t>
  </si>
  <si>
    <t>Pol7</t>
  </si>
  <si>
    <t>Vodič měděný H07V-U 1x50mm2 černý</t>
  </si>
  <si>
    <t>Pol8</t>
  </si>
  <si>
    <t>Kabelové oko Cu lisovací GPH 50x10 KU-L, M10, lehčené</t>
  </si>
  <si>
    <t>Pol9</t>
  </si>
  <si>
    <t>Nové rozvaděče</t>
  </si>
  <si>
    <t>Pol10</t>
  </si>
  <si>
    <t>1.3.       Rozvaděč RMS49+DS – hlavní rozvaděč provozu CS I - část A, 1.PP, m.č. D-047</t>
  </si>
  <si>
    <t>Poznámka k položce:_x000D_
1)	položka zahrnuje veškerý potřebný drobný instalační materiál pro ucelenou montáž zařízení, rozvaděče, skříně nebo kabelové trasy_x000D_
2)	práce provádí pouze firma s certifikaci na instalaci daného typu zařízení_x000D_
_x000D_
   celoplechový skříňový rozvaděč, volně stojící, uzamykatelný, 2000+100x1600(2x800)x500mm (VxŠxH) _x000D_
   In = 500A, Un = 400V, IP40/20, Ik=15kA, 3+PEN 50Hz 400/230V, TN-C-S, přívod i vývody horem_x000D_
   požární odolnost EI 30 – S200 (dle ČSN 73 0848 / 2023, čl. 4.4.2.1)_x000D_
   např. pole 1 typ SR 2084-EI 30 DP1-S(a) / S (200), pole 2 typ SR 2064-EI 30 DP1-S(a) / S (200) fa. KM FIRE _x000D_
   vystrojení a zapojení dle výkr. dokumentace p.č. 02</t>
  </si>
  <si>
    <t>Pol11</t>
  </si>
  <si>
    <t>1.4. Rozvaděč RS51-ES – hlavní rozvaděč provozu CS I - část B, 1.PP, m.č. E-031</t>
  </si>
  <si>
    <t>Poznámka k položce:_x000D_
1)	položka zahrnuje veškerý potřebný drobný instalační materiál pro ucelenou montáž zařízení, rozvaděče, skříně nebo kabelové trasy_x000D_
2)	práce provádí pouze firma s certifikaci na instalaci daného typu zařízení_x000D_
_x000D_
   celoplechový skříňový rozvaděč, volně stojící, uzamykatelný, 2000+100x600x400mm (VxŠxH)_x000D_
   In = 160A, Un = 400V, IP40/20, Ik=10kA, 3+PEN 50Hz 400/230V, TN-C-S, přívod i vývody horem_x000D_
   požární odolnost EI 30 – S200 (dle ČSN 73 0848 / 2023, čl. 4.4.2.1)_x000D_
   např. typ SR 2064-EI 30 DP1-S(a) / S (200) fa. KM FIRE _x000D_
   vystrojení a zapojení dle výkr. dokumentace p.č. 04</t>
  </si>
  <si>
    <t>Pol12</t>
  </si>
  <si>
    <t>1.5. Rozvaděč RS1 – rozvaděč pro serverovnu, část B, 1.PP, m.č. 12</t>
  </si>
  <si>
    <t>Poznámka k položce:_x000D_
1)	položka zahrnuje veškerý potřebný drobný instalační materiál pro ucelenou montáž zařízení, rozvaděče, skříně nebo kabelové trasy_x000D_
2)	práce provádí pouze firma s certifikaci na instalaci daného typu zařízení_x000D_
_x000D_
   celoplastová rozvodnice na omítku, 1 řada/18 modulů, přívod i vývody horem, IP30_x000D_
   In = 25A, Un = 400V, Ik = 6kA, TN-S, vystrojení a zapojení dle výkr. dokumentace p.č. 06.1</t>
  </si>
  <si>
    <t>Pol13</t>
  </si>
  <si>
    <t>1.6. Rozvaděč RS2 – rozvaděč pro serverovnu, část B, 1.PP, m.č. 12</t>
  </si>
  <si>
    <t>Poznámka k položce:_x000D_
1)	položka zahrnuje veškerý potřebný drobný instalační materiál pro ucelenou montáž zařízení, rozvaděče, skříně nebo kabelové trasy_x000D_
2)	práce provádí pouze firma s certifikaci na instalaci daného typu zařízení_x000D_
_x000D_
   celoplastová rozvodnice na omítku, 1 řada/18 modulů, přívod i vývody horem, IP30_x000D_
   In = 25A, Un = 400V, Ik = 6kA, TN-S, vystrojení a zapojení dle výkr. dokumentace p.č. 06.2</t>
  </si>
  <si>
    <t>2.  Montážní materiál</t>
  </si>
  <si>
    <t>2.1.  Osvětlení</t>
  </si>
  <si>
    <t>2.1.1. Svítidlo provozního osvětlení</t>
  </si>
  <si>
    <t>Pol14</t>
  </si>
  <si>
    <t>LED svítidlo „A1“ - vestavné stropní, 33,6W, 4100 lm, 4000 K, IP44/20, IK03 (popis dle D1.4.4-1.2 - Seznam materiálu)</t>
  </si>
  <si>
    <t>Pol15</t>
  </si>
  <si>
    <t>Ekologický příspěvek svítidla</t>
  </si>
  <si>
    <t>Pol16</t>
  </si>
  <si>
    <t>LED svítidlo „B1“ - vestavné stropní, 14,7W, 1990 lm, 4000 K, IP54/20, IK09 (popis dle D1.4.4-1.2 - Seznam materiálu)</t>
  </si>
  <si>
    <t>Pol17</t>
  </si>
  <si>
    <t>Pol18</t>
  </si>
  <si>
    <t>LED svítidlo „C1“ - přisazené stropní, 29,7W, 4210 lm, 4000 K, IP66, IK08 (popis dle D1.4.4-1.2 - Seznam materiálu)</t>
  </si>
  <si>
    <t>Pol19</t>
  </si>
  <si>
    <t>LED svítidlo „C2“ - přisazené stropní, 18W, 2200 lm, 4000 K, IP65, IK08 (popis dle D1.4.4-1.2 - Seznam materiálu)</t>
  </si>
  <si>
    <t>2.1.2.  Ovladače osvětlení</t>
  </si>
  <si>
    <t>Pol20</t>
  </si>
  <si>
    <t>Spínač, bílý, kompletní, řaz. 1/0, pod omítku, vč. rámečku</t>
  </si>
  <si>
    <t>Pol21</t>
  </si>
  <si>
    <t>Spínač, bílý, kompletní, řaz. 1, pod omítku, vč. rámečku</t>
  </si>
  <si>
    <t>Pol22</t>
  </si>
  <si>
    <t>Přepínač, bílý, kompletní, řaz. 5, pod omítku, vč. rámečku</t>
  </si>
  <si>
    <t>Pol23</t>
  </si>
  <si>
    <t>Přepínač, bílý, kompletní, řaz. 6, pod omítku</t>
  </si>
  <si>
    <t>Pol24</t>
  </si>
  <si>
    <t>Přepínač, bílý, kompletní, řaz. 7, pod omítku</t>
  </si>
  <si>
    <t>Pol25</t>
  </si>
  <si>
    <t>Detektor přítomnosti „SC“, typ Corridor, vč. inst. krabice na omítku, montáž na podhl. strop,</t>
  </si>
  <si>
    <t>Poznámka k položce:_x000D_
oblast zachycení pohybu min. O7m při výšce montáže min. 2,5m (ABB)</t>
  </si>
  <si>
    <t>2.1.3. Nouzové osvětlení</t>
  </si>
  <si>
    <t>Pol26</t>
  </si>
  <si>
    <t>LED svítidlo „N1A“ antipanické, stropní vestavné, LED 5,5W, 180 lm, IP40/20, IK04 (popis dle D1.4.4-1.2 - Seznam materiálu)</t>
  </si>
  <si>
    <t>Poznámka k položce:_x000D_
pro antipanické osvětlení</t>
  </si>
  <si>
    <t>Pol27</t>
  </si>
  <si>
    <t>LED svítidlo „N1E“ stropní vestavné, LED 5,5W, 193 lm, IP40/20, IK04 (popis dle D1.4.4-1.2 - Seznam materiálu)</t>
  </si>
  <si>
    <t>Poznámka k položce:_x000D_
pro osvětlení únikové cesty</t>
  </si>
  <si>
    <t>Pol28</t>
  </si>
  <si>
    <t>LED svítidlo „N1S“ 	stropní vestavné, LED 5,5W, 193 lm, IP40/20, IK04 (popis dle D1.4.4-1.2 - Seznam materiálu)</t>
  </si>
  <si>
    <t xml:space="preserve">Poznámka k položce:_x000D_
pro osvětlování hasičských prostředků a prostředků první pomoci a nebezpečných míst_x000D_
</t>
  </si>
  <si>
    <t>Pol29</t>
  </si>
  <si>
    <t>LED svítidlo „NP1“ s piktogramem „SP-1D“, jednostranný, šipka dolů</t>
  </si>
  <si>
    <t>Poznámka k položce:_x000D_
LED svítidlo „NP1“ stropní přisazené, LED 6,1W, 193 lm, IP40/20, IK04  (popis dle D1.4.4-1.2 - Seznam materiálu) pro osvětlení únikové cesty s piktogramy</t>
  </si>
  <si>
    <t>Pol30</t>
  </si>
  <si>
    <t>LED svítidlo „NP1“ s piktogramem „SP-1L“, jednostranný, šipka doleva</t>
  </si>
  <si>
    <t>Pol31</t>
  </si>
  <si>
    <t>LED svítidlo „NP1“ s piktogramem „SP-1R“, jednostranný, šipka doprava</t>
  </si>
  <si>
    <t>Pol32</t>
  </si>
  <si>
    <t>LED svítidlo „NP1“ s piktogramem „SP-2LR“, oboustranný, šipky doleva a doprava</t>
  </si>
  <si>
    <t>D11</t>
  </si>
  <si>
    <t>2.2.  Zásuvky</t>
  </si>
  <si>
    <t>Pol33</t>
  </si>
  <si>
    <t>Zásuvka jednonásobná, 230V, 16A, pod omítku, bílá, kompletní</t>
  </si>
  <si>
    <t>Pol34</t>
  </si>
  <si>
    <t>Zásuvka jednonásobná, 230V, 16A, pod omítku, bílá, s přepěťovou ochranou, kompletní</t>
  </si>
  <si>
    <t>Pol35</t>
  </si>
  <si>
    <t>Zásuvka dvounásobná, 230V, 16A, pod omítku, bílá, kompletní</t>
  </si>
  <si>
    <t>D12</t>
  </si>
  <si>
    <t>2.3.  Ovladače zařízení</t>
  </si>
  <si>
    <t>Pol36</t>
  </si>
  <si>
    <t>Spínač, bílý, kompletní řaz. 1/0, pod omítku, vč. rámečku (posuvné dveře)</t>
  </si>
  <si>
    <t>D13</t>
  </si>
  <si>
    <t>2.4.  Instalační krabice a svorky</t>
  </si>
  <si>
    <t>Pol37</t>
  </si>
  <si>
    <t>Instalační krabice přístrojová, pod omítku, O 68, se šroubky, spojovatelná</t>
  </si>
  <si>
    <t>Pol38</t>
  </si>
  <si>
    <t>Instalační krabice na omítku, cca 100x100mm, bez svorek, vč. průchodek</t>
  </si>
  <si>
    <t>Pol39</t>
  </si>
  <si>
    <t>Krabice instalační, KP PK HB, do PVC parapetního kanálu 140X70</t>
  </si>
  <si>
    <t>Pol40</t>
  </si>
  <si>
    <t>Instalační svorka pružinová pro slaněné vodiče, 3x2,5 mm2 (posuvné dveře)</t>
  </si>
  <si>
    <t>Pol41</t>
  </si>
  <si>
    <t>Instalační svorka pružinová 3x2,5 mm2</t>
  </si>
  <si>
    <t>Pol42</t>
  </si>
  <si>
    <t>Instalační svorka pružinová 5x2,5 mm2</t>
  </si>
  <si>
    <t>D14</t>
  </si>
  <si>
    <t>2.5.  Kabely vč. příslušenství</t>
  </si>
  <si>
    <t>Pol43</t>
  </si>
  <si>
    <t>Kabel 1-YY 1x240 mm2 černý</t>
  </si>
  <si>
    <t>Pol44</t>
  </si>
  <si>
    <t>Kabel 1-YY 1x120 mm2 zelenožlutý</t>
  </si>
  <si>
    <t>Pol45</t>
  </si>
  <si>
    <t>Kabel 1-YY 1x185 mm2 černý</t>
  </si>
  <si>
    <t>Pol46</t>
  </si>
  <si>
    <t>Kabel 1-YY 1x95 mm2 zelenožlutý</t>
  </si>
  <si>
    <t>Pol47</t>
  </si>
  <si>
    <t>Kabel CYKY-J 3x95+50 mm2</t>
  </si>
  <si>
    <t>Pol48</t>
  </si>
  <si>
    <t>Kabelová koncovka EPKT-0047-L12 (pro CYKY-J 3x95+50 mm2)</t>
  </si>
  <si>
    <t>Pol49</t>
  </si>
  <si>
    <t>Kabel CXKH-R-J 5x35 mm2</t>
  </si>
  <si>
    <t>Pol50</t>
  </si>
  <si>
    <t>Kabel CXKH-R-J 5x25 mm2</t>
  </si>
  <si>
    <t>Pol51</t>
  </si>
  <si>
    <t>Kabel CXKH-R-J 5x16 mm2</t>
  </si>
  <si>
    <t>Pol52</t>
  </si>
  <si>
    <t>Kabel CXKH-R-J 5x6 mm2</t>
  </si>
  <si>
    <t>Pol53</t>
  </si>
  <si>
    <t>Kabel CXKH-R-J 5x4 mm2</t>
  </si>
  <si>
    <t>Pol54</t>
  </si>
  <si>
    <t>Kabel CXKH-R-J 5x2,5 mm2</t>
  </si>
  <si>
    <t>Pol55</t>
  </si>
  <si>
    <t>Kabel 	CXKH-R-J 4x1,5 mm2</t>
  </si>
  <si>
    <t>Pol56</t>
  </si>
  <si>
    <t>Kabel 	CXKH-R-J 3x4 mm2</t>
  </si>
  <si>
    <t>Pol57</t>
  </si>
  <si>
    <t>Kabel 	CXKH-R-J 3x2,5 mm2</t>
  </si>
  <si>
    <t>Pol58</t>
  </si>
  <si>
    <t>Kabel 	CXKH-R-J 3x1,5 mm2</t>
  </si>
  <si>
    <t>Pol59</t>
  </si>
  <si>
    <t>Kabel CXKH-R-O 5x1,5 mm2</t>
  </si>
  <si>
    <t>Pol60</t>
  </si>
  <si>
    <t>Kabel CXKH-R-O 3x1,5 mm2</t>
  </si>
  <si>
    <t>Pol61</t>
  </si>
  <si>
    <t>Kabel CXKH-R-O 2x1,5 mm2</t>
  </si>
  <si>
    <t>Pol62</t>
  </si>
  <si>
    <t>Kabel H07RN-F 5G35 mm2</t>
  </si>
  <si>
    <t>Pol63</t>
  </si>
  <si>
    <t>Kabel H07RN-F 5G25 mm2</t>
  </si>
  <si>
    <t>Pol64</t>
  </si>
  <si>
    <t>Kabel H07RN-F 5G16 mm2</t>
  </si>
  <si>
    <t>Pol65</t>
  </si>
  <si>
    <t>Kabel CGSG 5x6 mm2</t>
  </si>
  <si>
    <t>Pol66</t>
  </si>
  <si>
    <t>Kabel CGSG 5x4 mm2</t>
  </si>
  <si>
    <t>Pol67</t>
  </si>
  <si>
    <t>Kabel CGSG 5x2,5 mm2</t>
  </si>
  <si>
    <t>Pol68</t>
  </si>
  <si>
    <t>Kabel CGSG 3x2,5 mm2</t>
  </si>
  <si>
    <t>Pol69</t>
  </si>
  <si>
    <t>Kabel CYSY-J 3x2,5 mm2 (zásuvky do Racků)</t>
  </si>
  <si>
    <t>Pol70</t>
  </si>
  <si>
    <t>Kabelový štítek označovací, plastový, 30x8mm vč. pásků (kabely nad podjhledem)</t>
  </si>
  <si>
    <t>Pol71</t>
  </si>
  <si>
    <t>Ukončení vodíčů do 240mm2</t>
  </si>
  <si>
    <t>Pol72</t>
  </si>
  <si>
    <t>Ukončení vodíčů do 185mm2</t>
  </si>
  <si>
    <t>Pol73</t>
  </si>
  <si>
    <t>Ukončení vodíčů do 120mm2</t>
  </si>
  <si>
    <t>Pol74</t>
  </si>
  <si>
    <t>Ukončení vodíčů do 95mm2</t>
  </si>
  <si>
    <t>Pol75</t>
  </si>
  <si>
    <t>Ukončení vodíčů do 50mm2</t>
  </si>
  <si>
    <t>Pol76</t>
  </si>
  <si>
    <t>Ukončení vodíčů do 35mm2</t>
  </si>
  <si>
    <t>Pol77</t>
  </si>
  <si>
    <t>Ukončení vodíčů do 25mm2</t>
  </si>
  <si>
    <t>Pol78</t>
  </si>
  <si>
    <t>Ukončení vodíčů do 16mm2</t>
  </si>
  <si>
    <t>Pol79</t>
  </si>
  <si>
    <t>Ukončení vodíčů do 6mm2</t>
  </si>
  <si>
    <t>Pol80</t>
  </si>
  <si>
    <t>Ukončení vodíčů do 2,5mm2</t>
  </si>
  <si>
    <t>D15</t>
  </si>
  <si>
    <t>2.6.   Vodiče ochranného uzemnění rozvaděčů a pospojování vodivých konstrukcí</t>
  </si>
  <si>
    <t>Pol81</t>
  </si>
  <si>
    <t>Vodič CYA 50mm2, zeleno žlutý, vč. připojení</t>
  </si>
  <si>
    <t>Poznámka k položce:_x000D_
pro pospojování rozvaděčů RMS49+DS a RS51-ES na HOP a uzemnění rozvaděčů na jejich stávající (původní) zemnící vedení</t>
  </si>
  <si>
    <t>Pol82</t>
  </si>
  <si>
    <t>Vodič CYA 25mm2, zeleno žlutý, vč. připojení</t>
  </si>
  <si>
    <t>Pol83</t>
  </si>
  <si>
    <t>Vodič CYA 16mm2, zeleno žlutý, vč. připojení</t>
  </si>
  <si>
    <t>Pol84</t>
  </si>
  <si>
    <t>Vodič CYA 10mm2, zeleno žlutý, vč. připojení</t>
  </si>
  <si>
    <t>Poznámka k položce:_x000D_
pro pospojování strojů vodivých konstrukcí provozu CS I</t>
  </si>
  <si>
    <t>Pol85</t>
  </si>
  <si>
    <t>Vodič CYA 4mm2, zeleno žlutý, vč. připojení</t>
  </si>
  <si>
    <t>Poznámka k položce:_x000D_
pro pospojování v prostorech umýváren a koupelen</t>
  </si>
  <si>
    <t>Pol86</t>
  </si>
  <si>
    <t>Zemnící svorka drát-drát pro CYA 25-10mm2, nerez, vč. připojení</t>
  </si>
  <si>
    <t>Pol87</t>
  </si>
  <si>
    <t>Přípojnice ochr. Pospojování, krabice KO125 E/EQ02, Kopos</t>
  </si>
  <si>
    <t>Poznámka k položce:_x000D_
pro uzemnění elektrostaticky vodivé podlahy v části A, m.č. 12 a 6</t>
  </si>
  <si>
    <t>Pol88</t>
  </si>
  <si>
    <t>Zemnící svorka ZS4 na baterie</t>
  </si>
  <si>
    <t>Pol89</t>
  </si>
  <si>
    <t>Zemnící svorka na konstrukci, různá, nerez</t>
  </si>
  <si>
    <t>D16</t>
  </si>
  <si>
    <t>2.7.  Uzemnění elektrostaticky vodivé podlahy</t>
  </si>
  <si>
    <t>Pol90</t>
  </si>
  <si>
    <t>Sada pro uzemnění podlahy Sikafloor Eathing Kit, vč. instalace a připojení</t>
  </si>
  <si>
    <t>Poznámka k položce:_x000D_
pro min. 4ks uzemňovacích bodů, instalace systému dle návodu výrobce Sika Group</t>
  </si>
  <si>
    <t>Pol91</t>
  </si>
  <si>
    <t>Vodič CY 6mm2, zeleno žlutý, vč. připojení</t>
  </si>
  <si>
    <t>D17</t>
  </si>
  <si>
    <t>2.8.  Kabelové trasy, vč. příslušenství</t>
  </si>
  <si>
    <t>D18</t>
  </si>
  <si>
    <t>2.8.1.  Kabelové trasy přívodů rozvaděčů z TS II</t>
  </si>
  <si>
    <t>Pol92</t>
  </si>
  <si>
    <t>Kabelový žlab drátěný DZ 60X200, BZNCR, vč. spojovacích a nosných prvků výrobce, podpěry po 1,5m</t>
  </si>
  <si>
    <t>Pol93</t>
  </si>
  <si>
    <t>Kabelový žlab drátěný DZ 60X100, BZNCR, vč. spojovacích a nosných prvků výrobce, podpěry po 1,5m</t>
  </si>
  <si>
    <t>Pol94</t>
  </si>
  <si>
    <t>Kabelový pásek vázací, 3,6x400mm, černý</t>
  </si>
  <si>
    <t>Poznámka k položce:_x000D_
Poznámka:_x000D_
     Všechny kabely přívodů pro rozvaděče RMS49+DS a RS51-ES budou až do prostoru chodby v 1.PP, m.č. D-047 uloženy do stávajících kabelových tras na místo původních přívodů. V prostoru chodby m.č. D-047 budou přívody pro rozvaděč _x000D_
RMS49+DS uloženy v drátěném kabelovém žlabu DZ 60X200, přívod pro rozvaděč RS51-ES pak v drátěném žlabu DZ 60X100. Kabelové žlaby budou dle technických možností ukotveny na stěnách nebo na stropu chodeb m.č. D-047 a E-031. _x000D_
Svislé svody kabelových přívodů do rozvaděčů budou provedeny pod omítkou.</t>
  </si>
  <si>
    <t>D19</t>
  </si>
  <si>
    <t>2.8.2.  Kabelové trasy provozu CS I, vč. příslušenství</t>
  </si>
  <si>
    <t>Pol95</t>
  </si>
  <si>
    <t>Kabelový žlab drátěný, DZ 60X600, BZNCR, vč. spojovacích a nosných prvků výrobce, podpěry po 1,5m</t>
  </si>
  <si>
    <t>198</t>
  </si>
  <si>
    <t>Pol96</t>
  </si>
  <si>
    <t>Kabelový žlab drátěný, DZ 60X400, BZNCR, vč. spojovacích a nosných prvků výrobce, podpěry po 1,5m</t>
  </si>
  <si>
    <t>Pol97</t>
  </si>
  <si>
    <t>Kabelový žlab drátěný, DZ 60X300, BZNCR, vč. spojovacích a nosných prvků výrobce, podpěry po 1,5m</t>
  </si>
  <si>
    <t>202</t>
  </si>
  <si>
    <t>Pol98</t>
  </si>
  <si>
    <t>Kabelový žlab drátěný, DZ 60X200, BZNCR, vč. spojovacích a nosných prvků výrobce, podpěry po 1,5m</t>
  </si>
  <si>
    <t>Pol99</t>
  </si>
  <si>
    <t>Kabelový žlab drátěný, DZ 60X150, BZNCR, vč. spojovacích a nosných prvků výrobce, podpěry po 1,5m</t>
  </si>
  <si>
    <t>206</t>
  </si>
  <si>
    <t>Pol100</t>
  </si>
  <si>
    <t>Kabelový žlab drátěný, DZ 60X100, BZNCR, vč. spojovacích a nosných prvků výrobce, podpěry po 1,5m</t>
  </si>
  <si>
    <t>Pol101</t>
  </si>
  <si>
    <t>Kabelový žlab drátěný, DZ 60X60, BZNCR, vč. spojovacích a nosných prvků výrobce, podpěry po 1,5m</t>
  </si>
  <si>
    <t>210</t>
  </si>
  <si>
    <t>Pol102</t>
  </si>
  <si>
    <t>Trubka instalační tuhá, PVC, O 32/28mm, tm. šedá, stř. mech. odolnost, vč. příchytek a kotvení</t>
  </si>
  <si>
    <t>Pol103</t>
  </si>
  <si>
    <t>Trubka instalační tuhá, PVC, O 25/21,4mm, tm. šedá, stř. mech. odolnost, vč. příchytek a kotvení</t>
  </si>
  <si>
    <t>Pol104</t>
  </si>
  <si>
    <t>Kabelový pásek vázací, 3,6x200mm, černý</t>
  </si>
  <si>
    <t>Poznámka k položce:_x000D_
Poznámka:_x000D_
   Horizontální rozvody budou provedeny v drátěných kabelových žlabech nad podhledy, svislé svody k zařízení budou provedeny pod omítkou.</t>
  </si>
  <si>
    <t>D20</t>
  </si>
  <si>
    <t>3.  Podružný materiál, přeprava materiálu</t>
  </si>
  <si>
    <t>Pol105</t>
  </si>
  <si>
    <t>Pro ucelenou montážní kompletaci celé instalace</t>
  </si>
  <si>
    <t>Poznámka k položce:_x000D_
(propoj. vodiče, popisy, vruty, hmoždinky apod.)</t>
  </si>
  <si>
    <t>Pol106</t>
  </si>
  <si>
    <t>Přeprava materiálu (z ceny montážního materiálu)</t>
  </si>
  <si>
    <t>D21</t>
  </si>
  <si>
    <t>4. Související činnosti</t>
  </si>
  <si>
    <t>Pol107</t>
  </si>
  <si>
    <t>Převzetí pracoviště</t>
  </si>
  <si>
    <t>Pol108</t>
  </si>
  <si>
    <t>Vypracování realizační dodavatelské PD na elektroinstalaci dle finálního výběru přístrojů a zařízení</t>
  </si>
  <si>
    <t>Pol109</t>
  </si>
  <si>
    <t>Zajištění koordinace mezi profesemi</t>
  </si>
  <si>
    <t>Pol110</t>
  </si>
  <si>
    <t>Kompletní demontáž stávající elektroinstalace vč. rozvaděčů RMS49+DS a RS51-ES</t>
  </si>
  <si>
    <t>Pol111</t>
  </si>
  <si>
    <t>Kompletní demontáž stávajících přívodních kabelů rozvaděčů RMS49+DS a RS51-ES</t>
  </si>
  <si>
    <t>kpl.</t>
  </si>
  <si>
    <t>Pol112</t>
  </si>
  <si>
    <t>Označení, odpojení a opětovné připojení 51 ks stávajících vývodů z rozvaděče RS51-ES, které jsou určeny pro jiné</t>
  </si>
  <si>
    <t>Poznámka k položce:_x000D_
prostory 1.PP, které nejsou součástí této rekonstrukce</t>
  </si>
  <si>
    <t>Pol113</t>
  </si>
  <si>
    <t>Kompletní propojení ochranného pospojování vodivých konstrukcí a elektrostaticky vodivé podlahy</t>
  </si>
  <si>
    <t>Pol114</t>
  </si>
  <si>
    <t>Provedení potřebných měření a zkoušek a uvedení do provozu</t>
  </si>
  <si>
    <t>Pol115</t>
  </si>
  <si>
    <t>Výchozí revize vč. vypracování výchozí revizní zprávy</t>
  </si>
  <si>
    <t>Pol116</t>
  </si>
  <si>
    <t>Posouzení stavby od TIČR - bude-li požadováno (hrubý odhad)</t>
  </si>
  <si>
    <t>Pol117</t>
  </si>
  <si>
    <t>Prokazatelné proškolení provozovatelů s obsluhou el. zařízení (dle platné legislativy)</t>
  </si>
  <si>
    <t>Pol118</t>
  </si>
  <si>
    <t>Zpracování podkladů pro DSS (dokumentace skutečného stavu, min. v tužce)</t>
  </si>
  <si>
    <t>Pol119</t>
  </si>
  <si>
    <t>Inženýrská činnost, vč. dopravy</t>
  </si>
  <si>
    <t>D22</t>
  </si>
  <si>
    <t>5. Stavební přípomoce</t>
  </si>
  <si>
    <t>Pol120</t>
  </si>
  <si>
    <t>Upravení a začištění výklenku pro rozvaděč RMS49+DS po demontáži stávajícího</t>
  </si>
  <si>
    <t>Pol121</t>
  </si>
  <si>
    <t>Upravení a začištění výklenku pro rozvaděč RS51-ES po demontáži stávajícího</t>
  </si>
  <si>
    <t>Pol122</t>
  </si>
  <si>
    <t>Začištění výklenku po instalaci nového rozvaděče RMS49+DS</t>
  </si>
  <si>
    <t>Pol123</t>
  </si>
  <si>
    <t>Začištění výklenku po instalaci nového rozvaděče RS51-ES</t>
  </si>
  <si>
    <t>Pol124</t>
  </si>
  <si>
    <t>Zhotovení prostupu cihlovou stěnou 700x80mm a délky do 150mm</t>
  </si>
  <si>
    <t>Pol125</t>
  </si>
  <si>
    <t>Zhotovení prostupu cihlovou stěnou 500x80mm a délky do 150mm</t>
  </si>
  <si>
    <t>Pol126</t>
  </si>
  <si>
    <t>Zhotovení prostupu cihlovou stěnou 300x80mm a délky do 150mm</t>
  </si>
  <si>
    <t>Pol127</t>
  </si>
  <si>
    <t>Zhotovení prostupu cihlovou stěnou 200x80mm a délky do 150mm</t>
  </si>
  <si>
    <t>Pol128</t>
  </si>
  <si>
    <t>Zhotovení prostupu cihlovou stěnou 100x80mm a délky do 150mm</t>
  </si>
  <si>
    <t>Pol129</t>
  </si>
  <si>
    <t>Zhotovení prostupu cihlovou stěnou do O 30mm a délky do 150mm</t>
  </si>
  <si>
    <t>Pol130</t>
  </si>
  <si>
    <t>Zhotovení kabelové drážky ve zdi 160x40mm (ŠxH), část A - vypínače SA1 až SA3</t>
  </si>
  <si>
    <t>Pol131</t>
  </si>
  <si>
    <t>Zhotovení kabelové drážky ve zdi 120x50mm (ŠxH), část A - vypínače SA4 a SA31</t>
  </si>
  <si>
    <t>Pol132</t>
  </si>
  <si>
    <t>Zhotovení kabelové drážky ve zdi 140x50mm (ŠxH), část A - vypínače SA32 a SA33</t>
  </si>
  <si>
    <t>Pol133</t>
  </si>
  <si>
    <t>Zhotovení kabelové drážky ve zdi 110x40mm (ŠxH), část A - chrániče XB6 až XB9 a XB34 a 35</t>
  </si>
  <si>
    <t>Pol134</t>
  </si>
  <si>
    <t>Zhotovení kabelové drážky ve zdi 50x40mm (ŠxH), část A - vypínače SA5 a SA10</t>
  </si>
  <si>
    <t>Pol135</t>
  </si>
  <si>
    <t>Zhotovení kabelové drážky ve zdi 50x40mm (ŠxH), část B - vypínače SA1 a SA2</t>
  </si>
  <si>
    <t>Pol136</t>
  </si>
  <si>
    <t>Zhotovení kabelové drážky v cihlové zdi do 30x30mm (ŠxH), pro zásuvky a ovladače</t>
  </si>
  <si>
    <t>Pol137</t>
  </si>
  <si>
    <t>Zhotovení otvoru pro krabici O 68mm, v cihl. zdi hl. 45mm</t>
  </si>
  <si>
    <t>Pol138</t>
  </si>
  <si>
    <t>Následné zahození prostupů maltou, vč. potřebných zdících hmot (cca)</t>
  </si>
  <si>
    <t>Poznámka k položce:_x000D_
Event. drobné opravy omítek budou řešeny v rámci začištění stavebních prací</t>
  </si>
  <si>
    <t>D23</t>
  </si>
  <si>
    <t>6. Požární prostupy kabelů a kabelových tras</t>
  </si>
  <si>
    <t>Pol139</t>
  </si>
  <si>
    <t>Protipožární ucpávka EI60 - stěna, 700x100mm a tl. 150mm (vývody z rozv. RMS49+DS)</t>
  </si>
  <si>
    <t>Pol140</t>
  </si>
  <si>
    <t>Protipožární ucpávka EI60 - stěna, 300x100mm a tl. 150mm (vývody z rozv. RS51-ES)</t>
  </si>
  <si>
    <t>Pol141</t>
  </si>
  <si>
    <t>Protipožární ucpávka EI60 - stěna, 300x100mm a tl. 150mm</t>
  </si>
  <si>
    <t>Pol142</t>
  </si>
  <si>
    <t>Protipožární ucpávka EI60 - stěna, 100x100mm a tl. 150mm</t>
  </si>
  <si>
    <t>Poznámka k položce:_x000D_
Poznámka:  Prostup samostatného kabelu do O 20mm bude utěsněn zdící směsí._x000D_
položka zahrnuje veškerý potřebný drobný instalační materiál pro ucelenou montáž zařízení, rozvaděče, skříně nebo kabelové trasy_x000D_
práce provádí pouze firma s certifikaci na instalaci daného typu zařízení</t>
  </si>
  <si>
    <t>D1.01.4.5 - Slaboproudé elektroinstalace</t>
  </si>
  <si>
    <t>Úroveň 3:</t>
  </si>
  <si>
    <t>D1.01.4.5.1 - Slaboproudé elektroinstalace SK</t>
  </si>
  <si>
    <t>D1 - 1. Strukturovaná kabeláž - SK</t>
  </si>
  <si>
    <t xml:space="preserve">    D2 - 1.1   Rozvaděče a zařízení (dle standardů KZ, a.s.)</t>
  </si>
  <si>
    <t xml:space="preserve">      D3 - 1.1.1. Datový rozvaděč Rack - RD.CS.I (1.PP, část B, m.č. 12)</t>
  </si>
  <si>
    <t xml:space="preserve">      D4 - 1.1.2. Datový rozvaděč Rack - RD.CS.II (1.PP, část B, m.č. 12)</t>
  </si>
  <si>
    <t xml:space="preserve">      D5 - 1.1.3. Zařízení WIFI</t>
  </si>
  <si>
    <t xml:space="preserve">    D6 - 1.2   Montážní materiál</t>
  </si>
  <si>
    <t xml:space="preserve">      D7 - 1.2.1. Datové zásuvky RJ45</t>
  </si>
  <si>
    <t xml:space="preserve">      D8 - 1.2.2. Instalační krabice</t>
  </si>
  <si>
    <t xml:space="preserve">      D9 - 1.2.3   Kabely, vč. příslušenství</t>
  </si>
  <si>
    <t xml:space="preserve">      D10 - 1.2.4   Kabelové trasy</t>
  </si>
  <si>
    <t xml:space="preserve">      D11 - 1.2.5   Ostatní</t>
  </si>
  <si>
    <t xml:space="preserve">    D12 - 1.3   Podružný materiál     </t>
  </si>
  <si>
    <t xml:space="preserve">    D13 - 1.4   Související činnosti</t>
  </si>
  <si>
    <t xml:space="preserve">    D14 - 1.5  Stavební přípomoce</t>
  </si>
  <si>
    <t xml:space="preserve">      D15 - Provedení bouracích a zednických prací souvisejících s montáží SK:</t>
  </si>
  <si>
    <t>1. Strukturovaná kabeláž - SK</t>
  </si>
  <si>
    <t>1.1   Rozvaděče a zařízení (dle standardů KZ, a.s.)</t>
  </si>
  <si>
    <t>1.1.1. Datový rozvaděč Rack - RD.CS.I (1.PP, část B, m.č. 12)</t>
  </si>
  <si>
    <t>Pol143</t>
  </si>
  <si>
    <t>kompletní rozvaděč, zatížitelnost 400kg</t>
  </si>
  <si>
    <t>Poznámka k položce:_x000D_
1) položka zahrnuje veškerý potřebný drobný instalační materiál pro ucelenou montáž rozvaděče, skříně nebo funkčního souboru_x000D_
_x000D_
Stojanový datový rozvaděč 19“ 42U 600x800mmx2057mm (ŠxHxV), 4 posuvné vertikální lišty k instalaci zařízení, _x000D_
   ocelový svařovaný skelet s možností osazení krycími panely, přední dveře perforované, dveře vč. zámků, _x000D_
   zadní dveře dvoukřdlé perforované, boční kryty demontovatelné, příprava pro ventilátory, vč. zemnící sady,</t>
  </si>
  <si>
    <t>Pol144</t>
  </si>
  <si>
    <t>Montážní sada</t>
  </si>
  <si>
    <t>Pol145</t>
  </si>
  <si>
    <t>Optická vana vč. čela pro 12 duplexních spojek, vybavená, s optickým managementem,</t>
  </si>
  <si>
    <t>Poznámka k položce:_x000D_
s koncovkami LC/PC, popř. E2000/APC</t>
  </si>
  <si>
    <t>Pol146</t>
  </si>
  <si>
    <t>Optická spojka LC/PC -LC/PC, SM, duplexní</t>
  </si>
  <si>
    <t>Pol147</t>
  </si>
  <si>
    <t>Optický pigtail LC/PC SM 9//125 1m</t>
  </si>
  <si>
    <t>Pol148</t>
  </si>
  <si>
    <t>Patch panel Cat6 2U 48xRJ45, plně osazený, s vyměnitelnými Keystone, kompatibilní s kabeláží Cat6A,</t>
  </si>
  <si>
    <t>Poznámka k položce:_x000D_
dle standardu KZ, a.s.</t>
  </si>
  <si>
    <t>Pol149</t>
  </si>
  <si>
    <t>Vyvazovací panel 19“, 1U jednostranná plastová lišta</t>
  </si>
  <si>
    <t>Pol150</t>
  </si>
  <si>
    <t>Rozvodný panel 9x 230 V, 50 Hz s přepěťovou ochranou</t>
  </si>
  <si>
    <t>Pol151</t>
  </si>
  <si>
    <t>Ventilační jednotka spodní / horní / boční, termostat, 230 V / 90 W – 4 ventilátory</t>
  </si>
  <si>
    <t>Pol152</t>
  </si>
  <si>
    <t>Osvětlovací jednotka 1U s dveřním spínačem</t>
  </si>
  <si>
    <t>Pol153</t>
  </si>
  <si>
    <t>Metalický switch CISCO 48 portů, dle stadardů KZ, a.s. níže:</t>
  </si>
  <si>
    <t>Poznámka k položce:_x000D_
Managed aktivní prvky s podporou minimálně dvou optických uplink portů o rychlosti min. 10/40/100 Gbit/s (plně osazené SFP a QSFP moduly pro komunikaci na vzdálenost minimálně 10 km) a 48 přístupovými porty o rychlosti min. _x000D_
   10/100/1000/10000 Mbit/s. Aktivní prvky musí podporovat minimálně následující standardy: SNMPv1, SNMPv2c, SNMPv3 s dodanou MIB a podporou RMON I and II standards, QoS, Multicast, ARP inspekce, IEEE 802.1D, IEEE 802.1p,_x000D_
    IEEE 802.1Q, IEEE 802.1s, IEEE 802.1w, IEEE 802.1x, IEEE 802.3, IEEE 802.3ab, IEEE 802.3ad, IEEE 802.3ae, IEEE 802.3af, IEEE 802.3at, IEEE 802.3ah, IEEE 802.3u, IEEE802.3x, IEEE 802.3z. _x000D_
   Plně duplexní provoz, možnost agregace síťových rozhraní, Broadcast storm control, podpora IGMP, podpora minimálně 1023 VLAN, minimálně 16000 MAC Adres, podpora jumbo frames o min. velikosti 9200 bytu, podpora ACL, _x000D_
   podpora SSH pro správu, podpora bezpečnosti na portu s možností nastavení MAC adresy na port, případně až 16 MAC adres na port._x000D_
   Aktivní prvek musí mít možnost zapojení do stacku (dodán musí být vč. veškerých komponent pro zhotovení stacku, např. stackovací kabely, přídavná karta pro stack atp.). _x000D_
   Aktivní prvek, jenž bude dodán, musí být před nákupem konzultován s patřičným garantem LAN za KZ, a.s. z důvodu zachování kompatibility všech systémů.</t>
  </si>
  <si>
    <t>Pol154</t>
  </si>
  <si>
    <t>PatchCord Cat.6A, délka 1m</t>
  </si>
  <si>
    <t>Pol155</t>
  </si>
  <si>
    <t>PatchCord Cat.6A, délka 3m</t>
  </si>
  <si>
    <t>Pol156</t>
  </si>
  <si>
    <t>PatchCord Cat.6A, délka 5m</t>
  </si>
  <si>
    <t>Pol157</t>
  </si>
  <si>
    <t>Optický patchCord SM 9/125, LC/PC-LC/PC, duplex, 2m</t>
  </si>
  <si>
    <t>Pol158</t>
  </si>
  <si>
    <t>Optický patchCord SM 9/125, LC/PC-LC/PC, duplex, 3m</t>
  </si>
  <si>
    <t>Pol159</t>
  </si>
  <si>
    <t>Záložní zdroj UPS 230/230V3kVA, 2U, sada dle standardu KZ, a.s. viz. níže</t>
  </si>
  <si>
    <t>sady</t>
  </si>
  <si>
    <t>Poznámka k položce:_x000D_
1)položka zahrnuje veškerý potřebný drobný instalační materiál pro ucelenou montáž rozvaděče, skříně nebo funkčního souboru_x000D_
_x000D_
    vč. měření teploty a vlhkosti, např.:_x000D_
   1x FSP/Fortron UPS CHAMP 3000 VA Rack 2U, online (PN: PPF27A1102, EAN: 4713224520624)_x000D_
   1x SNMP karta:  FSP/Fortron SNMP karta pro UPS (PN: MPF0000400GP EAN: 98001703101527)_x000D_
   1x EMD modul: SP/Fortron (PN: MPF0000500GP)_x000D_
   1x PDU, 16A/230V, 1x16A CEE7/7, 9xCEE7/5, 3m (PN: J11MXL007B093)</t>
  </si>
  <si>
    <t>Pol160</t>
  </si>
  <si>
    <t>Přepínač sítí ATS 16 Amp s komunikací LAN SNMP, dle standardu KZ, a.s. viz. níže:</t>
  </si>
  <si>
    <t>sada</t>
  </si>
  <si>
    <t>Poznámka k položce:_x000D_
Rack provedení 19“, 230V/16A, doba přepnutí max. 8ms, SNMP v1, v2c výstup Ethernet RJ45, např.:_x000D_
   1x Eaton ATS 16A Netpack přepínač ze dvou zdrojů (PN: EATS16N EAN: 743172079411) _x000D_
   1x Napájecí kabel CEE7/7 C19 3m (PN: kpspa EAN: 8592220005221)</t>
  </si>
  <si>
    <t>Pol161</t>
  </si>
  <si>
    <t>Police do rozvaděče 19" 1U</t>
  </si>
  <si>
    <t>1.1.2. Datový rozvaděč Rack - RD.CS.II (1.PP, část B, m.č. 12)</t>
  </si>
  <si>
    <t>Pol162</t>
  </si>
  <si>
    <t>Patch panel Cat3 1U 25xRJ45 ISDN nestíněný pro připojení telefonního kabelu</t>
  </si>
  <si>
    <t>1.1.3. Zařízení WIFI</t>
  </si>
  <si>
    <t>Pol163</t>
  </si>
  <si>
    <t>Access point fy. Ubiquity, UBNT AP AC PRO, dle standardu KZ, a.s. viz. níže:</t>
  </si>
  <si>
    <t>Poznámka k položce:_x000D_
podpora 802.3 af v základu, standard 802.11a/b/g/n/ac, integrovaná dvoupásmová anténa 3 dBi, prov. frekvence 2,4 GHz /5 GHz, rychlost přenosu dat 2,4/5 GHz je 450/1300 Mbps, PoE 48V po ETH, porty 2x 10/100/1000 Ethernet, _x000D_
   rozměry 196,7x 196,7x 35 mm _x000D_
Ověření zařízení do sítě KZ, a.s_x000D_
     Šifrování:   WEP, WPA2-PSK, WPA-Enterprise (WPA2, AES-256 BIT)_x000D_
     Modulace:  BPSK, QPSK, 16-QAM/64-QAM</t>
  </si>
  <si>
    <t>1.2   Montážní materiál</t>
  </si>
  <si>
    <t>1.2.1. Datové zásuvky RJ45</t>
  </si>
  <si>
    <t>Pol164</t>
  </si>
  <si>
    <t>Zásuvka datová Cat6A, Tango, 2x RJ45, bílá, pod omítku, kompletní set</t>
  </si>
  <si>
    <t>Poznámka k položce:_x000D_
Poznámka:  Celkový počet navržených datových dvouzásuvek a souvisejících instalačních krabic v provozu CS I je 147ks. Z toho však 82ks dvouzásuvek, vč. instalačních krabic, bude dodáno jako součást výzbroje _x000D_
pracovních a setovacích stolů (78ks v části A, 4 ks v části B). Pro tyto zásuvky budou datové kabely pouze připraveny v daném místě v kabelovém žlabu s rezervou 4m._x000D_
   Tato část PD tedy řeší celkem pouze 65ks dvouzásuvek, vč. instalačních krabic.</t>
  </si>
  <si>
    <t>1.2.2. Instalační krabice</t>
  </si>
  <si>
    <t>Pol165</t>
  </si>
  <si>
    <t>Krabice instalační pod omítku, např. KU 68-1901</t>
  </si>
  <si>
    <t>Pol166</t>
  </si>
  <si>
    <t>Krabice instalační do SDK, např. KU 68 LD/1 (AP WIFI)</t>
  </si>
  <si>
    <t>Pol167</t>
  </si>
  <si>
    <t>Krabice instalační do PVC parapetního kanálu 140X70</t>
  </si>
  <si>
    <t>Poznámka k položce:_x000D_
(parapetní kanál je součástí dodávky silnoproudých rozvodů)</t>
  </si>
  <si>
    <t>Pol168</t>
  </si>
  <si>
    <t>Štítky popisovací, popis dle standardu KZ, a.s.</t>
  </si>
  <si>
    <t>Poznámka k položce:_x000D_
Označení - modré (data) a žluté (telefon, IP interkom) upřesní investor, vč. finálního popisu</t>
  </si>
  <si>
    <t>1.2.3   Kabely, vč. příslušenství</t>
  </si>
  <si>
    <t>Pol169</t>
  </si>
  <si>
    <t>Kabel metalický 4 páry UTP Cat.6A, , dle standardu KZ, a.s., viz. níže:</t>
  </si>
  <si>
    <t>Poznámka k položce:_x000D_
kat. B2ca - s1a, d1, a1, certifikace CPR dle EN 60754-2, EN 61034-2 a integrovaný test EN 50399, instalační kabel min. Cat6A s garancí PoE přenosů typ 1-4 (dle IEEE 802.3bt)</t>
  </si>
  <si>
    <t>Pol170</t>
  </si>
  <si>
    <t>Vodič pro pospojení CYA 10 zeleno-žlutý (pro datové rozvaděče)</t>
  </si>
  <si>
    <t>1.2.4   Kabelové trasy</t>
  </si>
  <si>
    <t>Pol171</t>
  </si>
  <si>
    <t>Stínící kanál 40X33 do par. kanálu 140X70, pro osazení datových zásuvek nad pracovními stoly</t>
  </si>
  <si>
    <t>Pol172</t>
  </si>
  <si>
    <t>Kabelový žlab kovový NKZIN 50X250X0.70 s víkem, vč. závěsů a kotvení</t>
  </si>
  <si>
    <t>Pol173</t>
  </si>
  <si>
    <t>Kabelový žlab kovový NKZIN 50X125X0.70 s víkem, vč. závěsů a kotvení</t>
  </si>
  <si>
    <t>Pol174</t>
  </si>
  <si>
    <t>Kabelový žlab kovový NKZIN 50X62X0.70 s víkem, vč. závěsů a kotvení</t>
  </si>
  <si>
    <t>Pol175</t>
  </si>
  <si>
    <t>Instalační trubka PVC tuhá d=25/21,4mm, střední mech. odolnost</t>
  </si>
  <si>
    <t>Pol176</t>
  </si>
  <si>
    <t>Instalační trubka PVC tuhá d=32/28mm, střední mech. odolnost</t>
  </si>
  <si>
    <t>Pol177</t>
  </si>
  <si>
    <t>Instalační trubka PVC ohebná d=25/18,2mm, střední mech. odolnost (do stěn a SDK)</t>
  </si>
  <si>
    <t>Pol178</t>
  </si>
  <si>
    <t>Instalační trubka PVC ohebná d=32/24,2mm, střední mech. odolnost (do stěn a SDK)</t>
  </si>
  <si>
    <t>1.2.5   Ostatní</t>
  </si>
  <si>
    <t>Pol179</t>
  </si>
  <si>
    <t>Protipožární ucpávka PPK EI60, stěna do 60x80mm, délka do 150mm</t>
  </si>
  <si>
    <t>Pol180</t>
  </si>
  <si>
    <t>Protipožární ucpávka PPK EI60, stěna do 60x550mm, délka do 150mm</t>
  </si>
  <si>
    <t>Poznámka k položce:_x000D_
Všechny ucpávky budou dodány vč. revizního štítku. Průchod samotného kabelu do d20mm bude utěsněn zdící směsí v rámci stavebního začištění povrchů.</t>
  </si>
  <si>
    <t xml:space="preserve">1.3   Podružný materiál     </t>
  </si>
  <si>
    <t>Pol181</t>
  </si>
  <si>
    <t>Pro ucelenou montážní kompletaci celé elektroinstalace</t>
  </si>
  <si>
    <t>Poznámka k položce:_x000D_
(popisy, sádra, hřebíky, vruty, hmoždinky apod.)</t>
  </si>
  <si>
    <t>Pol182</t>
  </si>
  <si>
    <t>1.4   Související činnosti</t>
  </si>
  <si>
    <t>Pol183</t>
  </si>
  <si>
    <t>Převzetí pracoviště (společné pro všechny slaboproudé rozvody)</t>
  </si>
  <si>
    <t>Pol184</t>
  </si>
  <si>
    <t>Vypracování dílenské realizační dokumentace vybraným zhotovitelem pro dodávaný systém</t>
  </si>
  <si>
    <t>Pol185</t>
  </si>
  <si>
    <t>Koordinace kabelových tras slaboproudých rozvodů s rozvody silnoproudu a ostatními profesemi</t>
  </si>
  <si>
    <t>Poznámka k položce:_x000D_
Napojení datových rozvaděčů RD.CS.I a II na SEK – zajistí investor</t>
  </si>
  <si>
    <t>Pol186</t>
  </si>
  <si>
    <t>Oživení, programování a nastavení</t>
  </si>
  <si>
    <t>Pol187</t>
  </si>
  <si>
    <t>Měření přípojného bodu, tisk protokolu (294x UTP)</t>
  </si>
  <si>
    <t>Pol188</t>
  </si>
  <si>
    <t>Komplexní zkoušky</t>
  </si>
  <si>
    <t>Pol189</t>
  </si>
  <si>
    <t>Výchozí revize s vypracováním VRZ</t>
  </si>
  <si>
    <t>Pol190</t>
  </si>
  <si>
    <t>Pol191</t>
  </si>
  <si>
    <t>Posouzení stavby od TIČR (bude-li požadováno) - pouze tech. odhad</t>
  </si>
  <si>
    <t>1.5  Stavební přípomoce</t>
  </si>
  <si>
    <t>Provedení bouracích a zednických prací souvisejících s montáží SK:</t>
  </si>
  <si>
    <t>Pol192</t>
  </si>
  <si>
    <t>Zhotovení prostupu cihlovou stěnou 60x80mm, délka do 150mm</t>
  </si>
  <si>
    <t>Pol193</t>
  </si>
  <si>
    <t>Zhotovení prostupu cihlovou stěnou 60x140mm, délka do 150mm</t>
  </si>
  <si>
    <t>Pol194</t>
  </si>
  <si>
    <t>Zhotovení prostupu cihlovou stěnou 60x280mm, délka do 150mm</t>
  </si>
  <si>
    <t>Pol195</t>
  </si>
  <si>
    <t>Zhotovení prostupu cihlovou stěnou 60x550mm, délka do 150mm</t>
  </si>
  <si>
    <t>Pol196</t>
  </si>
  <si>
    <t>Zhotovení prostupu cihlovou stěnou do O20mm, délka do 150mm</t>
  </si>
  <si>
    <t>Pol197</t>
  </si>
  <si>
    <t>Zhotovení prostupu cihlovou stěnou do O30mm, délka do 150mm</t>
  </si>
  <si>
    <t>Pol198</t>
  </si>
  <si>
    <t>Zhotovení drážky v cihlové stěně do 40x40mm (ŠxH)</t>
  </si>
  <si>
    <t>Pol199</t>
  </si>
  <si>
    <t>Zhotovení drážky v cihlové stěně do 50x50mm (ŠxH)</t>
  </si>
  <si>
    <t>Pol200</t>
  </si>
  <si>
    <t>Zhotovení otvoru v cihlové stěně pro krabici O 68mm, hl. 45mm</t>
  </si>
  <si>
    <t>Pol201</t>
  </si>
  <si>
    <t>Zhotovení otvoru v podhledové desce pro krabici O 68mm</t>
  </si>
  <si>
    <t>Pol202</t>
  </si>
  <si>
    <t>Následné zahození drážky a prostupů maltou, vč. potřebných zdících hmot (cca)</t>
  </si>
  <si>
    <t>Poznámka k položce:_x000D_
položka zahrnuje veškerý potřebný drobný instalační materiál pro ucelenou montáž rozvaděče, skříně nebo funkčního souboru</t>
  </si>
  <si>
    <t>D1.01.4.5.2 - Slaboproudé elektroinstalace EKV</t>
  </si>
  <si>
    <t>D1 - 2. Zařízení a rozvody EKV (elektronická kontrola vstupu)</t>
  </si>
  <si>
    <t xml:space="preserve">    D2 - 2.1. Zařízení (fy. Cominfo, a.s. - dle standardu KZ, a.s.)</t>
  </si>
  <si>
    <t xml:space="preserve">    D3 - 2.2. Montážní materiál</t>
  </si>
  <si>
    <t xml:space="preserve">      D4 - 2.2.1. Kabely a vodiče</t>
  </si>
  <si>
    <t xml:space="preserve">      D5 - 2.2.2. Kabelové trasy</t>
  </si>
  <si>
    <t xml:space="preserve">    D6 - 2.3. Podružný materiál </t>
  </si>
  <si>
    <t xml:space="preserve">    D7 - 2.4. Související činnosti</t>
  </si>
  <si>
    <t xml:space="preserve">    D8 - 2.5. Stavební přípomoce</t>
  </si>
  <si>
    <t xml:space="preserve">      D9 -    Provedení bouracích a zednických prací souvisejících s montáží EKV:</t>
  </si>
  <si>
    <t>2. Zařízení a rozvody EKV (elektronická kontrola vstupu)</t>
  </si>
  <si>
    <t>2.1. Zařízení (fy. Cominfo, a.s. - dle standardu KZ, a.s.)</t>
  </si>
  <si>
    <t>Pol203</t>
  </si>
  <si>
    <t>Docházkový terminál QUBOS se 7“ dotykovým displejem a interní čtečkou karet, napájení 12 V DC nebo PoE</t>
  </si>
  <si>
    <t>Poznámka k položce:_x000D_
1)	položka zahrnuje veškerý potřebný drobný instalační materiál pro ucelenou montáž rozvaděče, skříně nebo funkčního souboru_x000D_
2)	práce provádí pouze firma s certifikaci na instalaci vybraného uceleného systému kontroly vstupu_x000D_
_x000D_
   lze připojit až 3 externí čtecí hlavy a k nim příslušné ovládané vstupní zařízení</t>
  </si>
  <si>
    <t>Pol204</t>
  </si>
  <si>
    <t>Qubos - SW licence docházkového terminálu</t>
  </si>
  <si>
    <t xml:space="preserve">Poznámka k položce:_x000D_
1)	položka zahrnuje veškerý potřebný drobný instalační materiál pro ucelenou montáž rozvaděče, skříně nebo funkčního souboru_x000D_
2)	práce provádí pouze firma s certifikaci na instalaci vybraného uceleného systému kontroly vstupu_x000D_
</t>
  </si>
  <si>
    <t>Pol205</t>
  </si>
  <si>
    <t>Montážní a instalační práce včetně dopravy</t>
  </si>
  <si>
    <t>Pol206</t>
  </si>
  <si>
    <t>Nastavení konfigurace SW/HW</t>
  </si>
  <si>
    <t>Pol207</t>
  </si>
  <si>
    <t>Zdroj PSBEN 13.8V/5A - napájecí zdroj 5A, možný monitoring výpadku doplňkovým Ethernet modulem</t>
  </si>
  <si>
    <t>Pol208</t>
  </si>
  <si>
    <t>Záložní akumulátor 12V/17Ah</t>
  </si>
  <si>
    <t>Pol209</t>
  </si>
  <si>
    <t>Ethernet modul ke zdroji PSBEN, včetně kabelu pro komunikaci se zdrojem, vestavěný</t>
  </si>
  <si>
    <t>Poznámka k položce:_x000D_
1)	položka zahrnuje veškerý potřebný drobný instalační materiál pro ucelenou montáž rozvaděče, skříně nebo funkčního souboru_x000D_
2)	práce provádí pouze firma s certifikaci na instalaci vybraného uceleného systému kontroly vstupu_x000D_
_x000D_
   server WWW pro konfiguraci</t>
  </si>
  <si>
    <t>Pol210</t>
  </si>
  <si>
    <t>Pol211</t>
  </si>
  <si>
    <t>Jednotka REA::MP, řídící jednotka ACCESS systému, lze připojit až 4 externí čtecí hlavy a k nim</t>
  </si>
  <si>
    <t>Poznámka k položce:_x000D_
1)	položka zahrnuje veškerý potřebný drobný instalační materiál pro ucelenou montáž rozvaděče, skříně nebo funkčního souboru_x000D_
2)	práce provádí pouze firma s certifikaci na instalaci vybraného uceleného systému kontroly vstupu_x000D_
_x000D_
   k nim příslušné ovládané vstupní zařízení, plastový box IP55, vstupy/výstupy, napájení 10VDC - 30VDC</t>
  </si>
  <si>
    <t>Pol212</t>
  </si>
  <si>
    <t>REA-ET - licence rozhraní Ethernet</t>
  </si>
  <si>
    <t>Pol213</t>
  </si>
  <si>
    <t>Pol214</t>
  </si>
  <si>
    <t>RFID DUAL LINE černá - duální čtečka bezkontaktních karet pro frekvence 125 kHz a 13.56 MHz,</t>
  </si>
  <si>
    <t>Poznámka k položce:_x000D_
1)	položka zahrnuje veškerý potřebný drobný instalační materiál pro ucelenou montáž rozvaděče, skříně nebo funkčního souboru_x000D_
2)	práce provádí pouze firma s certifikaci na instalaci vybraného uceleného systému kontroly vstupu_x000D_
_x000D_
   vícebarevná velká indikační LED dioda</t>
  </si>
  <si>
    <t>Pol215</t>
  </si>
  <si>
    <t>RFID DUAL PIN LINE černá - duální čtečka bezkontaktních karet pro frekvence 125 kHz a 13.56 MHz,</t>
  </si>
  <si>
    <t>Poznámka k položce:_x000D_
1)	položka zahrnuje veškerý potřebný drobný instalační materiál pro ucelenou montáž rozvaděče, skříně nebo funkčního souboru_x000D_
2)	práce provádí pouze firma s certifikaci na instalaci vybraného uceleného systému kontroly vstupu_x000D_
_x000D_
   klávesnicí, vícebarevná velká indikační LED dioda</t>
  </si>
  <si>
    <t>Pol216</t>
  </si>
  <si>
    <t>SW ACCESS Licence, SW Licence přístupového systému na 1ks čtečky</t>
  </si>
  <si>
    <t>Pol217</t>
  </si>
  <si>
    <t>2.2. Montážní materiál</t>
  </si>
  <si>
    <t>2.2.1. Kabely a vodiče</t>
  </si>
  <si>
    <t>Pol218</t>
  </si>
  <si>
    <t>Kabel metalický CEAM CAVI 4x0,22+2x0,75mm2 (Cu + stínění), dle standardu fy. Cominfo, a.s.</t>
  </si>
  <si>
    <t>Poznámka k položce:_x000D_
dle standardu fy. Cominfo, a.s.</t>
  </si>
  <si>
    <t>Pol219</t>
  </si>
  <si>
    <t>Vodič pro pospojování CYA 4 zelenožlutý</t>
  </si>
  <si>
    <t>2.2.2. Kabelové trasy</t>
  </si>
  <si>
    <t>Pol220</t>
  </si>
  <si>
    <t>Instalační trubka PVC ohebná d=20/14,1mm, střední mech. odolnost (do stěn)</t>
  </si>
  <si>
    <t xml:space="preserve">2.3. Podružný materiál </t>
  </si>
  <si>
    <t>Pol221</t>
  </si>
  <si>
    <t>Pol222</t>
  </si>
  <si>
    <t>2.4. Související činnosti</t>
  </si>
  <si>
    <t>Pol223</t>
  </si>
  <si>
    <t>Oživení systému - zadání instalovaného HW do konfigurace SW vzdáleným připojením</t>
  </si>
  <si>
    <t xml:space="preserve">Poznámka k položce:_x000D_
2)	práce provádí pouze firma s certifikaci na instalaci vybraného uceleného systému kontroly vstupu_x000D_
</t>
  </si>
  <si>
    <t>Pol224</t>
  </si>
  <si>
    <t>Vedení projektu</t>
  </si>
  <si>
    <t>Pol225</t>
  </si>
  <si>
    <t>Pol226</t>
  </si>
  <si>
    <t>Prokazatelné proškolení uživatelů s obsluhou el. zařízení (dle platné legislativy)</t>
  </si>
  <si>
    <t>Pol227</t>
  </si>
  <si>
    <t>2.5. Stavební přípomoce</t>
  </si>
  <si>
    <t xml:space="preserve">   Provedení bouracích a zednických prací souvisejících s montáží EKV:</t>
  </si>
  <si>
    <t>Pol228</t>
  </si>
  <si>
    <t>Pol229</t>
  </si>
  <si>
    <t>Zhotovení prostupu cihlovou stěnou do O50mm, délka do 150mm</t>
  </si>
  <si>
    <t>Pol230</t>
  </si>
  <si>
    <t>Zhotovení drážky v cihlové stěně do 30x30mm (ŠxH)</t>
  </si>
  <si>
    <t>Pol231</t>
  </si>
  <si>
    <t>Následné zahození drážek a prostupů maltou, vč. potřebných zdících hmot (cca)</t>
  </si>
  <si>
    <t>D1.01.4.5.3 - Interkomy</t>
  </si>
  <si>
    <t>D1 - 3. Zařízení a rozvody Interkomů (řízení vstupů)</t>
  </si>
  <si>
    <t xml:space="preserve">    D2 - 3.1. Zařízení</t>
  </si>
  <si>
    <t xml:space="preserve">      D3 - 3.1.1  Interkom</t>
  </si>
  <si>
    <t xml:space="preserve">      D4 - 3.1.2  Monitor</t>
  </si>
  <si>
    <t xml:space="preserve">    D5 - 3.2. Montážní materiál</t>
  </si>
  <si>
    <t xml:space="preserve">      D6 - 3.2.1. Kabely a vodiče</t>
  </si>
  <si>
    <t xml:space="preserve">      D7 - 3.2.2. Kabelové trasy</t>
  </si>
  <si>
    <t xml:space="preserve">    D8 - 3.3. Podružný materiál </t>
  </si>
  <si>
    <t xml:space="preserve">    D9 - 3.4. Související činnosti</t>
  </si>
  <si>
    <t xml:space="preserve">    D10 - 3.5. Stavební přípomoce</t>
  </si>
  <si>
    <t xml:space="preserve">      D11 -    Provedení bouracích a zednických prací souvisejících s montáží Interkomů:</t>
  </si>
  <si>
    <t>3. Zařízení a rozvody Interkomů (řízení vstupů)</t>
  </si>
  <si>
    <t>3.1. Zařízení</t>
  </si>
  <si>
    <t>3.1.1  Interkom</t>
  </si>
  <si>
    <t>Pol232</t>
  </si>
  <si>
    <t>IP video interkom vnější jednotka, bez čtečky karet, (např. AKUVOX E11)</t>
  </si>
  <si>
    <t>Poznámka k položce:_x000D_
1)	položka zahrnuje veškerý potřebný drobný instalační materiál pro ucelenou montáž rozvaděče, skříně nebo funkčního souboru_x000D_
2)	práce provádí pouze firma s certifikaci na instalaci vybraného uceleného systému řízení vstupu_x000D_
_x000D_
   SIP dveřní komunikátor se skleněným čelním panelem, vybavený širokoúhlou kamerou a jedním tlačítkem, pro snadné sledování vstupního prostoru a pohodlné řízení vstupu do prostoru_x000D_
Specifikace:_x000D_
      Kamera: 2 miliony pixelů, automatické osvětlení, jedno podsvětlené tlačítko, Bluetooth, světelný senzor, infračervený senzor, port Wiegand, dvě relé výstupní, mikrofon: -40 dB, reproduktor: 4? / 3W,_x000D_
 Ethernetový port: RJ45, adaptivní 10 / 100Mbps 802.3af PoE, 12 V DC konektor, (pokud nepoužíváte PoE), instalace na zeď, rozměry: 145 x 85 x 27,5 mm_x000D_
Audio:_x000D_
   SIP v1 (RFC2543), SIP v2 (RFC3261), úzkopásmový zvukový kodek: G.711a, G.711µ, G.729, širokopásmový zvukový kodek: G.722, DTMF: In-band, out-of-band DTMF (RFC2833), SIP Info, zrušení ozvěny, rozpoznávání hlasové aktivity, _x000D_
komfortní generátor hluku_x000D_
Video:_x000D_
   Snímač: 1/2,7", CMOS, CIF, QCIF, VGA, 4CIF, 720p, 1080p, video kodek: H.264, rozlišení videa: až 1280 x 720p, 30fps, úhel pohledu: 116 ° (H) / 60 ° (V), vysoce intenzivní IR LED osvětlení v noci s interním světelným senzorem, kompatibilní s_x000D_
video komponenty třetích stran, např. NVR_x000D_
Kontrola vstupu:_x000D_
   Relé ovládané individuálně pomocí tónů DTMF, kamera trvale funkční, Auto-noční režim s LED osvětlením, vyvážení bílé: auto, minimální osvětlení: 0,1LUX</t>
  </si>
  <si>
    <t>3.1.2  Monitor</t>
  </si>
  <si>
    <t>Pol2532.1</t>
  </si>
  <si>
    <t>Vnitřní monitor (např. Akuvox C 313S), instalace na stojánek na stůl</t>
  </si>
  <si>
    <t>-2077921240</t>
  </si>
  <si>
    <t xml:space="preserve">Poznámka k položce:_x000D_
1)	položka zahrnuje veškerý potřebný drobný instalační materiál pro ucelenou montáž rozvaděče, skříně nebo funkčního souboru_x000D_
2)	práce provádí pouze firma s certifikaci na instalaci vybraného uceleného systému řízení vstupu_x000D_
_x000D_
_x000D_
Vnitřní monitor (např. Akuvox C 313S), instalace na stojánek na stůl_x000D_
vnitřní SIP monitor pro multifunkční komunikaci vybavený velkým 7" dotykovým kapacitním displejem, pro vysoce kvalitní hlasovou a video komunikaci s ostatními dveřními video telefony Akuvox, rozlišení 800x480, 8 vstupních portů, jedno vstupní relé,_x000D_
PoE, RS485 , stojánek pro instalaci na stůl (volitelné příslušenství)_x000D_
_x000D_
Specifikace:_x000D_
7 " kapacitní dotyková obrazovka s úsporným režimem, OS Linux, přijmutí obrazu z Interkomu, obousměrná komunikace s ostatními jednotkami v síti na základě protokolu SIP v2.0, PoE nebo externí zdroj, návrh odolný proti neoprávněné manipulaci, režim_x000D_
zobrazení: Normálně černý, přenosný, poměr stran: 16: 9, Ethernet: porty 2x10/100 Mb/s, automatické přepínání, automatické zjišťování, automatické vyjednávání, full duplex, DHCP, IEEE802.3af kompatibilní, 1 port RS485, kontrastní poměr: 500:1, _x000D_
svítivost: 220 cd/m2, pozorovací úhel:  50° vlevo, 50° vpravo, 40° nahoře, 50° dole, Instalace: Nástěnná a stolní, Rozměr: 200,2 x 132,2 x 27,2 mm, vstup na tlačítko zvonku, Alarm: Podpora vstupu 8 kanálů_x000D_
Audio a video:_x000D_
Mikrofon: -58dB, reproduktor: 4? / 2W, úzkopásmový zvukový kodek: G.711a, G.711µ, G.729, širokopásmový zvukový kodek: G.722, DTMF: In-band, out-of-band DTMF (RFC2833), SIP Info, zrušení echa, rozpoznávání hlasové aktivity, komfortní _x000D_
generátor hluku, automatické ovládání zisku, formáty streamování: H.264_x000D_
</t>
  </si>
  <si>
    <t>Pol2532.2</t>
  </si>
  <si>
    <t>Stojánek na stůl pro monitor (např. AKUVOX C313S)</t>
  </si>
  <si>
    <t>-174136010</t>
  </si>
  <si>
    <t>3.2. Montážní materiál</t>
  </si>
  <si>
    <t>3.2.1. Kabely a vodiče</t>
  </si>
  <si>
    <t>Pol233</t>
  </si>
  <si>
    <t>Kabel metalický 	JYTY-O 2X1</t>
  </si>
  <si>
    <t>Poznámka k položce:_x000D_
pro ovládání otevírání dveří z monitorů a místních ovladačů (u posuvných dveří)</t>
  </si>
  <si>
    <t>Pol234</t>
  </si>
  <si>
    <t>3.2.2. Kabelové trasy</t>
  </si>
  <si>
    <t>Pol235</t>
  </si>
  <si>
    <t>Instalační trubka PVC ohebná d=28/18,3mm, střední mech. odolnost (do stěn)</t>
  </si>
  <si>
    <t xml:space="preserve">3.3. Podružný materiál </t>
  </si>
  <si>
    <t>Pol236</t>
  </si>
  <si>
    <t>Pol237</t>
  </si>
  <si>
    <t>3.4. Související činnosti</t>
  </si>
  <si>
    <t>Pol238</t>
  </si>
  <si>
    <t xml:space="preserve">Poznámka k položce:_x000D_
2)	práce provádí pouze firma s certifikaci na instalaci vybraného uceleného systému řízení vstupu_x000D_
</t>
  </si>
  <si>
    <t>Pol239</t>
  </si>
  <si>
    <t>Nastavení, oživení, zkoušky a uvedení do provozu</t>
  </si>
  <si>
    <t>Pol240</t>
  </si>
  <si>
    <t>Pol241</t>
  </si>
  <si>
    <t>3.5. Stavební přípomoce</t>
  </si>
  <si>
    <t xml:space="preserve">   Provedení bouracích a zednických prací souvisejících s montáží Interkomů:</t>
  </si>
  <si>
    <t>Pol242</t>
  </si>
  <si>
    <t>Pol243</t>
  </si>
  <si>
    <t>D1.01.4.6 - Rozvody páry</t>
  </si>
  <si>
    <t>D2 - Potrubí</t>
  </si>
  <si>
    <t>D3 - Izolace tepelné</t>
  </si>
  <si>
    <t>D4 - Armatury</t>
  </si>
  <si>
    <t>D5 - Najetí, Komplexní vyzkoušení, Seřízení a zaregulování</t>
  </si>
  <si>
    <t>D6 - Stavební práce a přípomoce</t>
  </si>
  <si>
    <t>Pol419</t>
  </si>
  <si>
    <t>Demontáž stávajícího potrubí páry z nerezové oceli do DN 65 včetně armatur a kotvení</t>
  </si>
  <si>
    <t>Pol420</t>
  </si>
  <si>
    <t>Demontáž vyvíječů páry vč. příslušenství, armatur a kotvení</t>
  </si>
  <si>
    <t>Pol421</t>
  </si>
  <si>
    <t>Demontáž tepelných izolací a izolačních pouzder včetně oplechování</t>
  </si>
  <si>
    <t>Pol422</t>
  </si>
  <si>
    <t>Vnitrostaveništní doprava suti a vybouraných hmot pro budovy v do 12 m s omezením mechanizace</t>
  </si>
  <si>
    <t>Pol423</t>
  </si>
  <si>
    <t>Potrubí</t>
  </si>
  <si>
    <t>Pol424</t>
  </si>
  <si>
    <t>Montáž potrubí páry z trubek z nerez. oceli DN 15, spojováno svařováním, včetně všech potřebných tvarovek a kotvení</t>
  </si>
  <si>
    <t>Pol425</t>
  </si>
  <si>
    <t>trubka nerez DN 15 21,3 x 2,6 mm</t>
  </si>
  <si>
    <t>Pol426</t>
  </si>
  <si>
    <t>Montáž potrubí páry z trubek z nerez. oceli DN 20, spojováno svařováním, včetně všech potřebných tvarovek a kotvení</t>
  </si>
  <si>
    <t>Pol427</t>
  </si>
  <si>
    <t>trubka nerez DN 20 26,9 x 2,6 mm</t>
  </si>
  <si>
    <t>Pol428</t>
  </si>
  <si>
    <t>Montáž potrubí páry z trubek z nerez. oceli DN 25, spojováno svařováním, včetně všech potřebných tvarovek a kotvení</t>
  </si>
  <si>
    <t>Pol429</t>
  </si>
  <si>
    <t>trubka nerez DN 25 33,7 x 3,0 mm</t>
  </si>
  <si>
    <t>Pol430</t>
  </si>
  <si>
    <t>Montáž potrubí páry z trubek z nerez. oceli DN 32, spojováno svařováním, včetně všech potřebných tvarovek a kotvení</t>
  </si>
  <si>
    <t>Pol431</t>
  </si>
  <si>
    <t>trubka nerez DN 32 42,4 x 3,0 mm</t>
  </si>
  <si>
    <t>Pol432</t>
  </si>
  <si>
    <t>Montáž potrubí páry z trubek z nerez. oceli DN 40, spojováno svařováním, včetně všech potřebných tvarovek a kotvení</t>
  </si>
  <si>
    <t>Pol433</t>
  </si>
  <si>
    <t>trubka nerez DN 40 48,3 x 3,0 mm</t>
  </si>
  <si>
    <t>Pol434</t>
  </si>
  <si>
    <t>Montáž potrubí páry z trubek z nerez. oceli DN 50, spojováno svařováním, včetně všech potřebných tvarovek a kotvení</t>
  </si>
  <si>
    <t>Pol435</t>
  </si>
  <si>
    <t>trubka nerez DN 50 60,3 x 3,0 mm</t>
  </si>
  <si>
    <t>Pol436</t>
  </si>
  <si>
    <t>Montáž potrubí páry z trubek z nerez. oceli DN 65, spojováno svařováním, včetně všech potřebných tvarovek a kotvení</t>
  </si>
  <si>
    <t>Pol437</t>
  </si>
  <si>
    <t>trubka nerez DN 65 76,1 x 3,0 mm</t>
  </si>
  <si>
    <t>Pol438</t>
  </si>
  <si>
    <t>Dodávka a montáž kompenzátoru U s hladkými ohyby, R oblouků=4xDN</t>
  </si>
  <si>
    <t>Pol439</t>
  </si>
  <si>
    <t>Dodávka a montáž odvodňovacího hrdla z nerez. trubky DN 40 délky 500 mm ukončené nerez. dýnkem</t>
  </si>
  <si>
    <t>Pol440</t>
  </si>
  <si>
    <t>Dodávka a montáž odvodňovacího hrdla z nerez. trubky DN 65 délky 500 mm ukončené nerez. dýnkem</t>
  </si>
  <si>
    <t>Pol441</t>
  </si>
  <si>
    <t>Příruba přivařovací s krkem nerez PN 16 DN 20</t>
  </si>
  <si>
    <t>Pol442</t>
  </si>
  <si>
    <t>Příruba přivařovací s krkem nerez PN 16 DN 25</t>
  </si>
  <si>
    <t>Pol443</t>
  </si>
  <si>
    <t>Příruba přivařovací s krkem nerez PN 16 DN 32</t>
  </si>
  <si>
    <t>Pol444</t>
  </si>
  <si>
    <t>Příruba přivařovací s krkem nerez PN 16 DN 40</t>
  </si>
  <si>
    <t>Pol445</t>
  </si>
  <si>
    <t>Příruba přivařovací s krkem nerez PN 16 DN 50</t>
  </si>
  <si>
    <t>Pol446</t>
  </si>
  <si>
    <t>Přesun hmot pro potrubí</t>
  </si>
  <si>
    <t>Pol447</t>
  </si>
  <si>
    <t>Ochrana potrubí termoizolačními trubicemi z čedičové vlny kašírovaná Al folií vyztuženou mřížkou ze skelných vláken přelepená v příčných a podélných spojích, tloušťky izolace 30 mm, vnitřního průměru izolace do 22 mm</t>
  </si>
  <si>
    <t>Pol448</t>
  </si>
  <si>
    <t>Ochrana potrubí termoizolačními trubicemi z čedičové vlny kašírovaná Al folií vyztuženou mřížkou ze skelných vláken přelepená v příčných a podélných spojích, tloušťky izolace 30 mm, vnitřního průměru izolace přes 22 mm do 27 mm</t>
  </si>
  <si>
    <t>Pol449</t>
  </si>
  <si>
    <t>Ochrana potrubí termoizolačními trubicemi z čedičové vlny kašírovaná Al folií vyztuženou mřížkou ze skelných vláken přelepená v příčných a podélných spojích, tloušťky izolace 40 mm, vnitřního průměru izolace přes 27 mm do 34 mm</t>
  </si>
  <si>
    <t>Pol450</t>
  </si>
  <si>
    <t>Ochrana potrubí termoizolačními trubicemi z čedičové vlny kašírovaná Al folií vyztuženou mřížkou ze skelných vláken přelepená v příčných a podélných spojích, tloušťky izolace 40 mm, vnitřního průměru izolace přes 34 mm do 42 mm</t>
  </si>
  <si>
    <t>Pol451</t>
  </si>
  <si>
    <t>Ochrana potrubí termoizolačními trubicemi z čedičové vlny kašírovaná Al folií vyztuženou mřížkou ze skelných vláken přelepená v příčných a podélných spojích, tloušťky izolace 50 mm, vnitřního průměru izolace přes 42 mm do 49 mm</t>
  </si>
  <si>
    <t>Pol452</t>
  </si>
  <si>
    <t>Ochrana potrubí termoizolačními trubicemi z čedičové vlny kašírovaná Al folií vyztuženou mřížkou ze skelných vláken přelepená v příčných a podélných spojích, tloušťky izolace 60 mm, vnitřního průměru izolace přes 49 mm do 60 mm</t>
  </si>
  <si>
    <t>Pol453</t>
  </si>
  <si>
    <t>Ochrana potrubí termoizolačními trubicemi z čedičové vlny kašírovaná Al folií vyztuženou mřížkou ze skelných vláken přelepená v příčných a podélných spojích, tloušťky izolace 80 mm, vnitřního průměru izolace přes 60 mm do 76 mm</t>
  </si>
  <si>
    <t>Pol454</t>
  </si>
  <si>
    <t>Přesun hmot pro tepelné izolace</t>
  </si>
  <si>
    <t>Pol455</t>
  </si>
  <si>
    <t>Uzavírací ventil závitový nerezový DN 15 PN 16 pro páru, včetně izolačního pouzdra</t>
  </si>
  <si>
    <t>Pol456</t>
  </si>
  <si>
    <t>Uzavírací ventil závitový nerezový DN 20 PN 16 pro páru, včetně izolačního pouzdra</t>
  </si>
  <si>
    <t>Pol457</t>
  </si>
  <si>
    <t>Uzavírací ventil závitový nerezový DN 25 PN 16 pro páru, včetně izolačního pouzdra</t>
  </si>
  <si>
    <t>Pol458</t>
  </si>
  <si>
    <t>Montáž armatur přírubových se dvěma přírubami- DN 20 PN16</t>
  </si>
  <si>
    <t>Pol459</t>
  </si>
  <si>
    <t>Montáž armatur přírubových se dvěma přírubami- DN 25 PN16</t>
  </si>
  <si>
    <t>Pol460</t>
  </si>
  <si>
    <t>Montáž armatur přírubových se dvěma přírubami- DN 32 PN16</t>
  </si>
  <si>
    <t>Pol461</t>
  </si>
  <si>
    <t>Montáž armatur přírubových se dvěma přírubami- DN 40 PN16</t>
  </si>
  <si>
    <t>Pol462</t>
  </si>
  <si>
    <t>Montáž armatur přírubových se dvěma přírubami- DN 50 PN16</t>
  </si>
  <si>
    <t>Pol463</t>
  </si>
  <si>
    <t>Uzavírací ventil přírubový nerezový DN 32 PN 16 pro páru, včetně izolačního pouzdra</t>
  </si>
  <si>
    <t>Pol464</t>
  </si>
  <si>
    <t>Uzavírací ventil přírubový nerezový DN 50 PN 16 pro páru, včetně izolačního pouzdra</t>
  </si>
  <si>
    <t>Pol465</t>
  </si>
  <si>
    <t>Filtr přírubový nerezový pro páru DN 25 PN16, 0,8 mm, včetně izolačního pouzdra</t>
  </si>
  <si>
    <t>Pol466</t>
  </si>
  <si>
    <t>Filtr přírubový nerezový pro páru DN 32 PN16, 0,8 mm, včetně izolačního pouzdra</t>
  </si>
  <si>
    <t>Pol467</t>
  </si>
  <si>
    <t>Filtr přírubový nerezový pro páru DN 50 PN16, 0,8 mm, včetně izolačního pouzdra</t>
  </si>
  <si>
    <t>Pol468</t>
  </si>
  <si>
    <t>Separátor vlhkosti nerez DN 25 PN 25, včetně izolačního pouzdra</t>
  </si>
  <si>
    <t>Pol469</t>
  </si>
  <si>
    <t>Separátor vlhkosti nerez DN 32 PN 25, včetně izolačního pouzdra</t>
  </si>
  <si>
    <t>Pol470</t>
  </si>
  <si>
    <t>Separátor vlhkosti nerez DN 50 PN 25, včetně izolačního pouzdra</t>
  </si>
  <si>
    <t>Pol471</t>
  </si>
  <si>
    <t>Sestava odvodnění parního potrubí- plovákový nerezový odvaděč kondenzátu DN 15, filtr DN 15, zpětný ventil, 2x KK 15</t>
  </si>
  <si>
    <t>Pol472</t>
  </si>
  <si>
    <t>Redukční parní ventil DN 20 PN 16</t>
  </si>
  <si>
    <t>Pol473</t>
  </si>
  <si>
    <t>Redukční parní ventil DN 25 PN 16</t>
  </si>
  <si>
    <t>Pol474</t>
  </si>
  <si>
    <t>Redukční parní ventil DN 40 PN 16</t>
  </si>
  <si>
    <t>Pol475</t>
  </si>
  <si>
    <t>Termický tlakově vyvážený kapslový odvzdušňovací ventil DN20 pro parní systémy v přímém provedení, vč. KK 20</t>
  </si>
  <si>
    <t>Pol476</t>
  </si>
  <si>
    <t>Přesun hmot pro armatury</t>
  </si>
  <si>
    <t>Najetí, Komplexní vyzkoušení, Seřízení a zaregulování</t>
  </si>
  <si>
    <t>Pol477</t>
  </si>
  <si>
    <t>Proplach potrubí vodou</t>
  </si>
  <si>
    <t>Pol478</t>
  </si>
  <si>
    <t>Zkouška těsnosti, tlaková a topná zkouška potrubí do DN 65</t>
  </si>
  <si>
    <t>Pol479</t>
  </si>
  <si>
    <t>Najetí, seřízení a zaregulování systému</t>
  </si>
  <si>
    <t>Pol480</t>
  </si>
  <si>
    <t>Seznámení pracovníků s obsluhou a jejich zaškolení</t>
  </si>
  <si>
    <t>Pol481</t>
  </si>
  <si>
    <t>Zhotovení informačních štítků</t>
  </si>
  <si>
    <t>Pol482</t>
  </si>
  <si>
    <t>Zpracování realizační a montážní dokumentace zhotovitele</t>
  </si>
  <si>
    <t>Pol483</t>
  </si>
  <si>
    <t>Zpracování dokumentace skutečného provedení</t>
  </si>
  <si>
    <t>Pol484</t>
  </si>
  <si>
    <t>Zpracování provozního řádu</t>
  </si>
  <si>
    <t>Pol485</t>
  </si>
  <si>
    <t>Dodávka a montáž atypických konstrukcí přes 5 do 10kg</t>
  </si>
  <si>
    <t>Pol486</t>
  </si>
  <si>
    <t>Pevný bod dle ON 13 0851 DN 32</t>
  </si>
  <si>
    <t>Pol487</t>
  </si>
  <si>
    <t>Pevný bod dle ON 13 0851 DN 65</t>
  </si>
  <si>
    <t>D1.01.4.7 - Stlačený vzduch</t>
  </si>
  <si>
    <t>D2 - Rozvod stlačeného vzduchu</t>
  </si>
  <si>
    <t>D3 - Armatury</t>
  </si>
  <si>
    <t>D4 - Stavební práce a přípomoce</t>
  </si>
  <si>
    <t>Demontáž potrubí stlačeného vzduchu z oceli DN 10-40 do suti vč. demontáže armatur a kotevních prvků, likvidace a dopravy</t>
  </si>
  <si>
    <t>Pol393</t>
  </si>
  <si>
    <t>Provedení vrtaných prostupů do d50 stěnovou konstrukcí</t>
  </si>
  <si>
    <t>Pol395</t>
  </si>
  <si>
    <t>Rozvod stlačeného vzduchu</t>
  </si>
  <si>
    <t>Pol396</t>
  </si>
  <si>
    <t>Montáž potrubí stlačeného vzduchu z Cu trubek D 8 mm spojovaných lisováním včetně všech potřebných tvarovek a kotvení</t>
  </si>
  <si>
    <t>Pol397</t>
  </si>
  <si>
    <t>trubka Cu  8 x 1,0 mm, 5 m</t>
  </si>
  <si>
    <t>Pol398</t>
  </si>
  <si>
    <t>Montáž potrubí stlačeného vzduchu z Cu trubek D 12 mm spojovaných lisováním včetně všech potřebných tvarovek a kotvení</t>
  </si>
  <si>
    <t>Pol399</t>
  </si>
  <si>
    <t>trubka Cu  12 x 1,0 mm, 5 m</t>
  </si>
  <si>
    <t>Pol400</t>
  </si>
  <si>
    <t>Montáž potrubí stlačeného vzduchu z Cu trubek D 15 mm spojovaných lisováním včetně všech potřebných tvarovek a kotvení</t>
  </si>
  <si>
    <t>Pol401</t>
  </si>
  <si>
    <t>trubka Cu  15 x 1,0 mm, 5 m</t>
  </si>
  <si>
    <t>Pol402</t>
  </si>
  <si>
    <t>Montáž potrubí stlačeného vzduchu z Cu trubek D 18 mm spojovaných lisováním včetně všech potřebných tvarovek a kotvení</t>
  </si>
  <si>
    <t>Pol403</t>
  </si>
  <si>
    <t>trubka Cu  18 x 1,0 mm, 5 m</t>
  </si>
  <si>
    <t>Pol404</t>
  </si>
  <si>
    <t>Montáž potrubí stlačeného vzduchu z Cu trubek D 22 mm spojovaných lisováním včetně všech potřebných tvarovek a kotvení</t>
  </si>
  <si>
    <t>Pol405</t>
  </si>
  <si>
    <t>trubka Cu  22 x 1,0 mm, 5 m</t>
  </si>
  <si>
    <t>Pol406</t>
  </si>
  <si>
    <t>Montáž potrubí stlačeného vzduchu z Cu trubek D 28 mm spojovaných lisováním včetně všech potřebných tvarovek a kotvení</t>
  </si>
  <si>
    <t>Pol407</t>
  </si>
  <si>
    <t>trubka Cu  28 x 1,0 mm, 5 m</t>
  </si>
  <si>
    <t>Pol408</t>
  </si>
  <si>
    <t>Montáž potrubí stlačeného vzduchu z Cu trubek D 35 mm spojovaných lisováním včetně všech potřebných tvarovek a kotvení</t>
  </si>
  <si>
    <t>Pol409</t>
  </si>
  <si>
    <t>trubka Cu  35 x 1,2 mm, 5 m</t>
  </si>
  <si>
    <t>Pol410</t>
  </si>
  <si>
    <t>Provedení napojení Cu potrubí DN 25 na stávající potrubí včetně svěrné přechodky ocel/Cu s lisovací koncovkou</t>
  </si>
  <si>
    <t>Pol411</t>
  </si>
  <si>
    <t>Provedení napojení Cu potrubí DN 32 na stávající potrubí včetně svěrné přechodky ocel/Cu s lisovací koncovkou</t>
  </si>
  <si>
    <t>Pol412</t>
  </si>
  <si>
    <t>Značení potrubí směrem průtoku "stalčený vzduch STL"</t>
  </si>
  <si>
    <t>Pol413</t>
  </si>
  <si>
    <t>Úseková tlaková zkouška</t>
  </si>
  <si>
    <t>Pol414</t>
  </si>
  <si>
    <t>Závěrečná tlaková zkouška + REVIZE</t>
  </si>
  <si>
    <t>Pol415</t>
  </si>
  <si>
    <t>Přesun hmot pro rozvody stlačeného vzduchu</t>
  </si>
  <si>
    <t>Pol416</t>
  </si>
  <si>
    <t>Ukončení rozvodu pomocí kohoutu DN15 (1/2") a průmyslové rychlospojky provedení mosaz</t>
  </si>
  <si>
    <t>Pol417</t>
  </si>
  <si>
    <t>Kohout kulový uzavírací pro vzduch DN 15, s pákou</t>
  </si>
  <si>
    <t>Pol418</t>
  </si>
  <si>
    <t>Kohout kulový uzavírací pro vzduch DN 25, s pákou</t>
  </si>
  <si>
    <t>D1.01.5 - Zdravotnická technologie</t>
  </si>
  <si>
    <t>N00 - Nepojmenované práce</t>
  </si>
  <si>
    <t xml:space="preserve">    N01 - Nepojmenovaný díl</t>
  </si>
  <si>
    <t>N00</t>
  </si>
  <si>
    <t>Nepojmenované práce</t>
  </si>
  <si>
    <t>N01</t>
  </si>
  <si>
    <t>Nepojmenovaný díl</t>
  </si>
  <si>
    <t>D01</t>
  </si>
  <si>
    <t>Zdravotnické technologie</t>
  </si>
  <si>
    <t>512</t>
  </si>
  <si>
    <t>1447611613</t>
  </si>
  <si>
    <t>PS.01 - Úpravna vody</t>
  </si>
  <si>
    <t>D1 - Změkčovací stanice</t>
  </si>
  <si>
    <t>D2 - Demineralizační stanice</t>
  </si>
  <si>
    <t>D3 - Ostatní</t>
  </si>
  <si>
    <t>Změkčovací stanice</t>
  </si>
  <si>
    <t>D1001</t>
  </si>
  <si>
    <t>ochrana řídící hlavy - Mechanický filtr na vodu</t>
  </si>
  <si>
    <t>D1002</t>
  </si>
  <si>
    <t>změkčovací filtr, 700L monodis - Změkčovač vody</t>
  </si>
  <si>
    <t>Poznámka k položce:_x000D_
Změkčovač vody je zařízení, které odstraňuhe minerály, jako je vápník a hořčík, z tvrdé vody. Tvrdá voda_x000D_
může způsobit poškození potrubí, armatur a spotřebičů. Změkčovač vody funguje pomocí procesu zvaného_x000D_
iontová výměna, který spočívá v nahrazení iontů vápníku a hořčíku ionty sodíku. Tento proces pomáhá_x000D_
vytvářet měkčí vodu, která prodloužuje životnost vašich spotřebičů._x000D_
Spotřeba soli na regneraci - 0,125 kg soli na 1l náplně_x000D_
Celková spotřeba vody na regeneraci - cca 7l vody na 1l náplně</t>
  </si>
  <si>
    <t>D1003</t>
  </si>
  <si>
    <t>ochrana před únikem náplně - Mechanický filtr na vodu</t>
  </si>
  <si>
    <t>Demineralizační stanice</t>
  </si>
  <si>
    <t>D1004</t>
  </si>
  <si>
    <t>Filtrační stanice pitné vody, filtrační síto z nerezové oceli</t>
  </si>
  <si>
    <t>Poznámka k položce:_x000D_
Filtrační stanice pitné vody, filtrační síto z nerezové oceli, možná horizontální nebo vertikální instalace;_x000D_
zpětné proplachování se současným čištěním průhledítka; s volným výtokem a patentovaným keramickým_x000D_
proplachovacím ventilem; hadicové připojení. Použití do 30 °C, 100 µm,  rozsah provozního tlaku 1,5 – 16_x000D_
bar.</t>
  </si>
  <si>
    <t>D1005</t>
  </si>
  <si>
    <t>Automatický filtr s aktivním uhlím</t>
  </si>
  <si>
    <t>Poznámka k položce:_x000D_
Automatický filtr s aktivním uhlím. Aktivní uhlí odstraňuje z vody bakterie a viry, zlepšuje jeho chuťové_x000D_
vlastnosti a odstraňuje z vody zápach. Také z vody odstraňuje zbytkový volný chlór.</t>
  </si>
  <si>
    <t>D1006</t>
  </si>
  <si>
    <t>změkčovací filtr, 2x50L, monodis.</t>
  </si>
  <si>
    <t>Poznámka k položce:_x000D_
2x50LBrine Tank 200L / Natural / Round / Clack 1'' Duplex Alt. / CI-Vol-Mix-DF / EU / Mas. S.G. H5 / Bp + 1" Con. /_x000D_
Vertical BP Adp. / MAV 1/125MM / 2x SBV2310 Assembled / Monodisp. / 10x54</t>
  </si>
  <si>
    <t>D1007</t>
  </si>
  <si>
    <t>Reverzní osmóza Demineralizační jednotka</t>
  </si>
  <si>
    <t>Poznámka k položce:_x000D_
Demineralizační jednotka nejvyšší kvality. Pro odsolování vody je použita_x000D_
technologie reverzní osmózy s vysokotlakým čerpadlem a speciální membrány, skrze které prochází jen_x000D_
čistá vody  v podobě permeátu a zasolený zbytek kontinuálně odtéká v podobě koncentrátu.</t>
  </si>
  <si>
    <t>D1008</t>
  </si>
  <si>
    <t>Plovákový spínač s kabelem H07 15 m</t>
  </si>
  <si>
    <t>D1009</t>
  </si>
  <si>
    <t>Závaží pro plovákový spínač</t>
  </si>
  <si>
    <t>D1010</t>
  </si>
  <si>
    <t>PE zásobní nádrž sklepní 3000L</t>
  </si>
  <si>
    <t>Poznámka k položce:_x000D_
PE zásobní nádrž sklepní, vyrobeno z vysoce kvalitního polyetylenu (HD-PE) pro beztlaké skladování různých_x000D_
médií až do hustoty 1,15 g / cm3. S přístupem DN 400 a 3 přívodY DN 50 nahoře a uzavřenou spodní_x000D_
přírubou. HD-PE je fyziologicky nezávadný a odpovídá směrnici pro domovní instalace a doporučení pro_x000D_
instalace pitné vody. Rozměry: 2230x995x1650 mm</t>
  </si>
  <si>
    <t>D1011</t>
  </si>
  <si>
    <t>ventilační klobouček</t>
  </si>
  <si>
    <t>D1012</t>
  </si>
  <si>
    <t>Vizuální indikace hladiny pro nádrž PE DF</t>
  </si>
  <si>
    <t>D1013</t>
  </si>
  <si>
    <t>Bezpečnostní přepad se sifonem</t>
  </si>
  <si>
    <t>D1014</t>
  </si>
  <si>
    <t>Připojovací příruba pro nádrže PE DF s vnitřním závitem 3"</t>
  </si>
  <si>
    <t>D1015</t>
  </si>
  <si>
    <t>Automatická tlaková stanice 2 EH 15/4 TE 400V, provedení s frekvenčními měniči</t>
  </si>
  <si>
    <t>Poznámka k položce:_x000D_
Automatická tlaková stanice obsahuje 2 paralelně zapojená horizontální nerezová odstředivá_x000D_
Každé čerpadlo je vybaveno frekvenčním měničem, který je umístěn na motoru. Konstrukční_x000D_
jsou v kontaktu s čerpanou kapalinou, jsou vyrobeny z korozivzdorné oceli AISI 304.</t>
  </si>
  <si>
    <t>Ostatní</t>
  </si>
  <si>
    <t>D1016</t>
  </si>
  <si>
    <t>Konstrukčí celek - ocelový nosný rošt, kompletní napojení rozvodu vody a kanalizace, rozvaděč,</t>
  </si>
  <si>
    <t>D1017</t>
  </si>
  <si>
    <t>Tabletová sůl regenerační 1 kg, kulaté tablety</t>
  </si>
  <si>
    <t>D1018</t>
  </si>
  <si>
    <t>Měření celkové tvrdosti v rozsahu 0-30°dH</t>
  </si>
  <si>
    <t>Poznámka k položce:_x000D_
Mobilní testovací sada pro stanovení tvrdosti vody v širokém rozsahu pomocí komplexometrické titrace_x000D_
kapalným titračním roztokem a pipetou. Přesně kalibrováno v jednotkách tvrdosti. Kompletní test s měřicí_x000D_
zkumavkou, kalibrovanou pipetou 0-30°dH, speciální zátkou, kapalným indikátorem 8ml a titračním_x000D_
roztokem 50ml.</t>
  </si>
  <si>
    <t>D1019</t>
  </si>
  <si>
    <t>Konzultace a oživení úpravny vody</t>
  </si>
  <si>
    <t>Poznámka k položce:_x000D_
Konzultace před instalací, oživení úpravny, zaškolení obsluhy, cestovní náklady (tři samostatné návštěvy).</t>
  </si>
  <si>
    <t>VRN - Ostatní a vedlejší rozpočtové náklady</t>
  </si>
  <si>
    <t>VRN - Vedlejší rozpočtové náklady</t>
  </si>
  <si>
    <t xml:space="preserve">    ON - Ostatní náklady</t>
  </si>
  <si>
    <t xml:space="preserve">    VN - Vedlejší náklady</t>
  </si>
  <si>
    <t>Vedlejší rozpočtové náklady</t>
  </si>
  <si>
    <t>ON</t>
  </si>
  <si>
    <t>Ostatní náklady</t>
  </si>
  <si>
    <t>ON201</t>
  </si>
  <si>
    <t>Vypracování výrobní dodavatelské dokumentace</t>
  </si>
  <si>
    <t>1610509634</t>
  </si>
  <si>
    <t xml:space="preserve">Poznámka k položce:_x000D_
Položka zahrnuje náklady na vypracování dodavatelské (výrobní, realizační) dokumentace zhotvitele stavby - pro dokumentaci, nezahrnutou v samostatných položkách jednotlivých stavebních objektů nebo provozních souborů (technická koordinace dodávek a odborná příprava stavby)_x000D_
_x000D_
</t>
  </si>
  <si>
    <t>ON204</t>
  </si>
  <si>
    <t>Vypracování dokumentace skutečného provedení</t>
  </si>
  <si>
    <t>477379096</t>
  </si>
  <si>
    <t xml:space="preserve">Poznámka k položce:_x000D_
Položky ostatních rozpočtových nákladů ORN budou čerpány a fakturovány na základě skutečného rozsahu provedených prací._x000D_
Dokumentace skutečného provedení stavby bude vypracována dle přílohy č.14 k vyhlášce č.499/2006Sb v platném znění. 4x v tištěné podobě a 1x digitálně"_x000D_
</t>
  </si>
  <si>
    <t>ON205</t>
  </si>
  <si>
    <t>Ostatní náklady samostatně nespecifikované</t>
  </si>
  <si>
    <t>-1380009764</t>
  </si>
  <si>
    <t>Poznámka k položce:_x000D_
Poznámka k položce: Ostatní náklady samstatně nespecifikované v rozashu dle Závazných podmínek pro stanovení ceny - ad [9] včetně nákladů na splnění všech dalších povinností zhotvitele a povinností objednatele vyplývajících  z podmínek zadávací dokumentace, stavebních povolení a ze smluvních dokumentů s třetími osobami přenesených na zhotovitele v rámci Smlouvy o Dílo.</t>
  </si>
  <si>
    <t>ON206</t>
  </si>
  <si>
    <t>Inženýrská činnost zhotovitele</t>
  </si>
  <si>
    <t>126070149</t>
  </si>
  <si>
    <t>VN</t>
  </si>
  <si>
    <t>Vedlejší náklady</t>
  </si>
  <si>
    <t>VN101</t>
  </si>
  <si>
    <t>Vybudování, provoz a likvidace zařízení staveniště (ZS) včetně energií a médií pro stavbu</t>
  </si>
  <si>
    <t>-1638840787</t>
  </si>
  <si>
    <t>Poznámka k položce:_x000D_
Položka zahrnuje náklady na výstavbu, provoz a likvidaci ZS, náklady na zajištění médií a energií po celou dobu výstavby_x000D_
_x000D_
Položka zahrnuje náklady na zřízení dočasných zpěvněných ploch, oplocení a zázemí pro pracovníky, dále pak náklady na ostrahu, a na průběžný a závěrečný úklid. _x000D_
_x000D_
Položka obsahuje také všechny práce a materiály dle specifikace dle TZ E.1.1 Přípravné práce např. dělící SDK příčky v ploše 172,5 m2 oddělující centrální chodbu od rekonstruovaných prostor.</t>
  </si>
  <si>
    <t>VN102</t>
  </si>
  <si>
    <t>Práce zpřístupňovací a zajištovací</t>
  </si>
  <si>
    <t>-1456469239</t>
  </si>
  <si>
    <t xml:space="preserve">Poznámka k položce:_x000D_
Poznámka k položce: Položka zahrnuje náklady na stavební mechanizaci a zdvihací prostředky (jeřáby, výtahy, stavební lávky apod.)  samostatně nespecifikované nebo nezahrnuté v jiných položkách_x000D_
_x000D_
Položka obsahuje pomocné vnitřní lešení._x000D_
</t>
  </si>
  <si>
    <t>VN104</t>
  </si>
  <si>
    <t>Vyčištění a vyklizení budovy včetně demontáže a opětovné montáže vybavení</t>
  </si>
  <si>
    <t>125504272</t>
  </si>
  <si>
    <t xml:space="preserve">Poznámka k položce:_x000D_
Položka zahrnuje kompletní vyklizení a vyčištění objektu nutné pro záhájení stavebních prací včetně likvidace odpadu. _x000D_
_x000D_
Položka zahrnuje i demontáže zařízení a vybavení samostatně nespecifikovaného v jednotlivých položkách soupisu prací, např. strojního vybavení._x000D_
_x000D_
Budou demontovány a uskladněny všechny prvky vybavení, které by bránily provádění prací (např. nábytek, televize, monitory, kamery apod.) Dodavatel před demontáží provede dokumentaci stávajícího stavu těchto prvků, aby mohl po provedení stavebních úprav znovu osadit demontované prvky na původní místa_x000D_
_x000D_
Dále budou demontována otopná tělesa a po řádném uskladnění opětovně namontována._x000D_
_x000D_
</t>
  </si>
  <si>
    <t>537,42+597,76"celková plocha podlah A+B</t>
  </si>
  <si>
    <t>VN105</t>
  </si>
  <si>
    <t>Vedlejší náklady samostatně nespecifikované</t>
  </si>
  <si>
    <t>-18651200</t>
  </si>
  <si>
    <t>Poznámka k položce:_x000D_
Poznámka k položce: Vedlejší náklady samstatně nespecifikované v rozashu dle Závazných podmínek pro stanovení ceny - ad [8]</t>
  </si>
  <si>
    <t>SEZNAM FIGUR</t>
  </si>
  <si>
    <t>Výměra</t>
  </si>
  <si>
    <t>Použití figury:</t>
  </si>
  <si>
    <t>Montáž obkladů vnitřních keramických hladkých přes 22 do 25 ks/m2 lepených flexibilním lepidlem</t>
  </si>
  <si>
    <t>Ometení (oprášení) stěny při přípravě podkladu</t>
  </si>
  <si>
    <t>Nátěr penetrační na stěnu</t>
  </si>
  <si>
    <t>Čištění vnitřních ploch stěn po provedení obkladu chemickými prostředky</t>
  </si>
  <si>
    <t>Oprášení (ometení ) podkladu v místnostech v přes 3,80 do 5,00 m</t>
  </si>
  <si>
    <t>Hloubková jednonásobná bezbarvá penetrace podkladu v místnostech v přes 3,80 do 5,00 m</t>
  </si>
  <si>
    <t>Dvojnásobné bílé malby ze směsí za mokra výborně oděruvzdorných v místnostech v přes 3,80 do 5,00 m</t>
  </si>
  <si>
    <t>Vápenocementová omítka štuková dvouvrstvá vnitřních stěn nanášená ručně</t>
  </si>
  <si>
    <t>Vápenný postřik vnitřních stěn nanášený ručně</t>
  </si>
  <si>
    <t>Příčka z pórobetonových hladkých tvárnic na tenkovrstvou maltu tl 100 mm</t>
  </si>
  <si>
    <t>Vyrovnávací cementový potěr tl přes 30 do 40 mm ze suchých směsí provedený v ploše</t>
  </si>
  <si>
    <t>Vysátí podkladu povlakových podlah</t>
  </si>
  <si>
    <t>Vodou ředitelná penetrace savého podkladu povlakových podlah</t>
  </si>
  <si>
    <t>Vyztužení podkladu povlakových podlah armovacím pletivem ze skelných vláken</t>
  </si>
  <si>
    <t>Stěrka podlahová nivelační pro vyrovnání podkladu povlakových podlah pevnosti 30 MPa tl přes 8 do 10 mm</t>
  </si>
  <si>
    <t>Zakrytí vnitřních podlah včetně pozdějšího odkrytí</t>
  </si>
  <si>
    <t>Čištění vnitřních ploch podlah po provedení malířských prací</t>
  </si>
  <si>
    <t>Vysátí podkladu před provedením lité podlahy</t>
  </si>
  <si>
    <t>Vyrovnání podkladu podlah stěrkou plněnou pískem pl přes 1,0 m2 tl do 3 mm</t>
  </si>
  <si>
    <t>Penetrační epoxidový nátěr podlahy plněný pískem</t>
  </si>
  <si>
    <t>Příčka z pórobetonových hladkých tvárnic na tenkovrstvou maltu tl 150 mm</t>
  </si>
  <si>
    <t>Vyrovnávací cementový potěr tl přes 20 do 30 mm ze suchých směsí provedený v ploše</t>
  </si>
  <si>
    <t>Vysátí podkladu před pokládkou dlažby</t>
  </si>
  <si>
    <t>Nátěr penetrační na podlahu</t>
  </si>
  <si>
    <t>Samonivelační stěrka podlah pevnosti 30 MPa tl přes 8 do 10 mm</t>
  </si>
  <si>
    <t>Montáž podlah keramických hladkých lepených cementovým flexibilním lepidlem přes 22 do 25 ks/m2</t>
  </si>
  <si>
    <t xml:space="preserve">1,47"KERAMICKÁ DLAŽBA MIN. R9 m.č. D-0.09  </t>
  </si>
  <si>
    <t xml:space="preserve">22,07"KERAMICKÁ DLAŽBA MIN. R9 m.č. D-0.15  </t>
  </si>
  <si>
    <t xml:space="preserve">1,62"KERAMICKÁ DLAŽBA MIN. R9 m.č. D-0.19  </t>
  </si>
  <si>
    <t xml:space="preserve">1,62"KERAMICKÁ DLAŽBA MIN. R9 m.č. D-0.20  </t>
  </si>
  <si>
    <t xml:space="preserve">1,43"KERAMICKÁ DLAŽBA MIN. R9 m.č. D-0.23  </t>
  </si>
  <si>
    <t xml:space="preserve">1,33"KERAMICKÁ DLAŽBA MIN. R9 m.č. D-0.24  </t>
  </si>
  <si>
    <t xml:space="preserve">1,59"KERAMICKÁ DLAŽBA MIN. R9 m.č. D-0.27  </t>
  </si>
  <si>
    <t xml:space="preserve">1,57"KERAMICKÁ DLAŽBA MIN. R9 m.č. D-0.28  </t>
  </si>
  <si>
    <t>Součet oblast A dlažba R9</t>
  </si>
  <si>
    <t>Příčka z pórobetonových hladkých tvárnic na tenkovrstvou maltu tl 75 mm</t>
  </si>
  <si>
    <t xml:space="preserve"> D1.01.1/ E.1</t>
  </si>
  <si>
    <t>Bourání příček z tvárnic nebo příčkovek tl do 150 mm</t>
  </si>
  <si>
    <t>Odkopávky a prokopávky v hornině třídy těžitelnosti I, skupiny 3 ručně</t>
  </si>
  <si>
    <t>Vodorovné přemístění výkopku z horniny třídy těžitelnosti I skupiny 1 až 3 stavebním kolečkem do 10 m</t>
  </si>
  <si>
    <t>Příplatek k vodorovnému přemístění výkopku z horniny třídy těžitelnosti I skupiny 1 až 3 stavebním kolečkem za každých dalších 10 m</t>
  </si>
  <si>
    <t xml:space="preserve"> D1.01.1/ E.4-5</t>
  </si>
  <si>
    <t>Závazné podmínky pro oceňování soupisu prací a dodávek</t>
  </si>
  <si>
    <t>A. ZÁKLADNÍ ÚDAJE A PODKLADY</t>
  </si>
  <si>
    <t xml:space="preserve">Tento rozpočet / soupis prací stanoví v přímé návaznosti na příslušnou dokumentaci podrobný popis všech stavebních prací, dodávek či služeb nezbytných k úplné realizaci předmětu zakázky, případně i popis dalších prací, dodávek a služeb nezbytných k plnění požadavků zadavatele. </t>
  </si>
  <si>
    <t>Příslušnou dokumentací k tomuto soupisu prací je dokumentace pro zadání veřejné zakázky:</t>
  </si>
  <si>
    <r>
      <t>„</t>
    </r>
    <r>
      <rPr>
        <b/>
        <sz val="10"/>
        <color theme="1"/>
        <rFont val="Arial"/>
        <family val="2"/>
        <charset val="238"/>
      </rPr>
      <t>Modernizace a rozšíření centrální sterilizace CS I v pavilonu A – Masarykova nem. v Ústí nad Labem</t>
    </r>
    <r>
      <rPr>
        <sz val="10"/>
        <color theme="1"/>
        <rFont val="Arial"/>
        <family val="2"/>
        <charset val="238"/>
      </rPr>
      <t xml:space="preserve">"  </t>
    </r>
    <r>
      <rPr>
        <sz val="10"/>
        <color indexed="8"/>
        <rFont val="Arial"/>
        <family val="2"/>
        <charset val="238"/>
      </rPr>
      <t>- dokumentace pro provádění stavby zpracovaná společností ARTECH spol. s r.o., (dále jen „projektová dokumentace“)</t>
    </r>
  </si>
  <si>
    <t>Tato výše uvedená projektová dokumentace spolu s dalšími části zadávací dokumentace specifikuje předmět zadávané zakázky v rozsahu nezbytném pro zpracování nabídky.</t>
  </si>
  <si>
    <t>B. VŠEOBECNÉ PODMÍNKY PRO STANOVENÍ CENY</t>
  </si>
  <si>
    <t xml:space="preserve">[1] </t>
  </si>
  <si>
    <t>Nabídková cena obsahuje veškeré práce a dodávky obsažené v tomto soupisu prací a příslušné projektové dokumentaci nebo vyplývajících z dalších částí zadávací dokumentace.</t>
  </si>
  <si>
    <t xml:space="preserve">[2] </t>
  </si>
  <si>
    <t>„Žádný z údajů ve všech položkách soupisu prací (včetně jejich výkazu výměr, odkazů a poznámek k nim) nesmí být zhotovitelem při zpracování nabídky měněn. Výměry k položkám v soupisu prací jsou uvedeny v teoretické (vypočítané) výměře. Náklady na prořez či ztratné, vliv nepřesnosti provádění prací (např. překopávky zemních prací, jejich vyplnění a odstranění nerovností), vliv nakypření zeminy apod. zahrne zhotovitel do jednotkové ceny příslušné položky. Celkové ceny jednotlivých položek i kapitol budou odpovídat uvedené věcné náplni dle projektové dokumentace a výměrám v soupisu prací.“</t>
  </si>
  <si>
    <t xml:space="preserve">[3] </t>
  </si>
  <si>
    <t>Zhotovitel při vypracování nabídky zohlední v jednotkových cenách příslušných položek soupisu prací všechny údaje a požadavky uvedené v zadávací dokumentaci a v technických standardech (podmínkách) stanovených obecně závaznými předpisy (zejména zákonem 22/1997 Sb. a NV 163/2002 Sb.) a platnými technickými normami a obdobnými dokumenty. Zhotovitel nemá nárok na uznání víceprací vyplývajících z výše uvedených údajů a požadavků, které měl zahrnout do ceny.</t>
  </si>
  <si>
    <t xml:space="preserve">[4] </t>
  </si>
  <si>
    <t>Jsou-li v projektové dokumentaci nebo soupisu prací výjimečně uvedeny odkazy na určité výrobky (zařízení) a to s ohledem na skutečnost že jiný způsob technické specifikace nemůže být dostatečně přesný nebo srozumitelný (zejména ve vztahu ke kompatibilitě jednotlivých prvků navrhovaného řešení), je možné nahradit takto specifikovaná zařízení jiným zařízením poskytujícím rovnocenné technické řešení. Podmínkou je, aby všechny použité výrobky byly vzájemně plně kompatibilní bez nutností změn v technickém řešení v této části projektu i v jiných částech projektu a splňvaly všechy další podmíky a požadavky uvecené v zdávací dokumentaci.</t>
  </si>
  <si>
    <t xml:space="preserve">[5] </t>
  </si>
  <si>
    <t>Nabídka a jednotková cena zahrnuje v každé položce soupisu prací, pokud není v konkrétní položce soupisu prací výslovně uvedeno jinak, náklady na dodávku, zabudování nebo montáž materiálů a výrobků, vč. dodání na staveniště, provedení potřebných zkoušek a revizí, dodání návodů na obsluhu zařízení v českém jazyce, dodání protokolů z provedených zkoušek a revizí, atestů, schválení, certifikátů a obdobných dokladů vyžadovaných projektovou dokumentací nebo obecně závaznými předpisy a technickými normami.</t>
  </si>
  <si>
    <t xml:space="preserve">[6] </t>
  </si>
  <si>
    <t>Nabídka a jednotková cena zahrnuje v každé položce soupisu prací, pokud není v konkrétní položce soupisu prací výslovně uvedeno jinak, náklady na provedení „pomocných prací“ tj. provedení veškerých kotevních a spojovacích prvků, pomocných a dočasných konstrukcí, a provedení stavebních přípomocí pro provedení technických instalací (zhotovení nik, chrániček a těsnění prostupů), zpřístupňovacích a zajišťovacích prací a prací k ochraně dokončených částí stavby a provedení ostatních prací přímo samostatně nespecifikovaných v soupisu prací a projektové dokumentaci, ale nezbytných pro zhotovení a plnou funkčnost a požadovanou kvalitu díla a řádný postup stavby. Náklady na tyto „pomocné práce“ jsou zahrnuty do nákladů jednotkové ceny a ceny příslušné položky soupisu prací, ke které se tyto pomocné práce vztahují.</t>
  </si>
  <si>
    <t xml:space="preserve">[7] </t>
  </si>
  <si>
    <t xml:space="preserve">Nabídka a jednotková cena zahrnuje v každé položce soupisu prací, pokud není v konkrétní položce soupisu prací výslovně uvedeno jinak veškeré náklady na manipulaci s materiálem, který je předmětem položky soupisu prací, na staveništi. Položky nakládání s odstraňovaným materiálem (zejména s odpady) zahrnují veškeré náklady na manipulaci, meziskládky a úpravu tohoto materiálu, jeho přepravu na zařízení pro nakládání s tímto materiálem (odpadem) s následným využitím, odstraněním resp. uložením na tomto zařízení včetně všech poplatků. Položka nakládání s odstraňovaným materiálem zahrnuje též náklady na odborné činnosti spojené s nakládáním s tímto materiálem s ohledem na jeho charakter (monitoring odpadů, kategorizace odpadu, posuzování nebezpečných vlastností odpadu, evidence a prokazování množství a způsobu nakládání s jednotlivými druhy odpadu, dohled oprávněné osoby při nakládání s odpadem obsahujícím azbest apod.). </t>
  </si>
  <si>
    <t xml:space="preserve">[8] </t>
  </si>
  <si>
    <t>Součástí nabídky a ceny prací zhotovitel jsou též „vedlejší náklady“ nezbytné pro zhotovení stavby společné pro celou stavbu, nezahrnuté v položkových soupisech. Jedná se zejména o tyto náklady spojené s prováděním stavby:</t>
  </si>
  <si>
    <t>-</t>
  </si>
  <si>
    <t xml:space="preserve">náklady na přípravu, povolení, vybudování, provoz a likvidaci zařízení staveniště, včetně nákladů na připojení staveniště na technickou a dopravní infrastrukturu a nákladů na média a energie spotřebovávaná při provádění stavby, </t>
  </si>
  <si>
    <r>
      <t>náklady na provedení z</t>
    </r>
    <r>
      <rPr>
        <sz val="10"/>
        <color theme="1"/>
        <rFont val="Arial"/>
        <family val="2"/>
        <charset val="238"/>
      </rPr>
      <t>přístupňovacích a zajišťovacích prací (včetně prací lešenářských), a prací k ochraně dokončených částí stavby a na zajištění a použití stavební mechanizace a zdvihacích prostředků (stavební lávky, výtahy, jeřáby apod.), pokud nejsou specifikovány samostatně nebo nejskou zahrnuty do ceny položek dle bodu [6].</t>
    </r>
  </si>
  <si>
    <t xml:space="preserve">náklady na ostrahu stavby a staveniště, náklady na pojištění nedokončené stavby, </t>
  </si>
  <si>
    <t>náklady na závěrečný úklid stavby a okolí,</t>
  </si>
  <si>
    <t>náklady na ztížené podmínky přímo souvisejícími nebo vyvolanými stavbou spojené s provozními nebo dopravními omezeními včetně nákladů na ochranu okolí před negativními účinky stavby, ochrany stavby před okolními vlivy (protiprašná a protihluková opatření, ochrana stávajících stromů, dopravní omezení v místě stavcby, omezené využití sousedních pozemků apod.),</t>
  </si>
  <si>
    <t xml:space="preserve">náklady na dopravně inženýrská opatření, </t>
  </si>
  <si>
    <t xml:space="preserve">náklady na vytýčení, ověření polohy, ochranu nebo zajištění technické infrastruktury (např. křížení nebo souběh inženýrských sítí)., </t>
  </si>
  <si>
    <t>náklady spojené se zajištěním bezpečnosti práce, ochrany zdraví a požární ochrany na staveništi dle projektové dokumentace, obecně závazných předpisů a dokumentace zajišťované dle těchto předpisů,</t>
  </si>
  <si>
    <t>náklady zhotovitele spojené s případnou prací nad rámec pracovní doby, prací v noci, prací ve dnech pracovního klidu, náklady zhotovitele spojené s opatřeními a ztíženými podmínkami při provádění stavby při zachovávaném provozu objednatele v místě stavby,</t>
  </si>
  <si>
    <t xml:space="preserve">náklady spojené s předáním a převzetím staveniště, vedením stavby, koordinací dodávek, účastí na kontrolních dnech, </t>
  </si>
  <si>
    <t xml:space="preserve">náklady spojené s přípravou, provedením a vyhodnocením individuálních zkoušek, komplexního vyzkoušení případně zkušebního provozu (je-li předepsán), </t>
  </si>
  <si>
    <t>náklady spojené s přípravou kontrolních prohlídek stavby a závěrečné kontrolní prohlídky stavby,</t>
  </si>
  <si>
    <t>náklady spojené s předáním a převzetím dokončené stavby.</t>
  </si>
  <si>
    <t xml:space="preserve">Vedlejší náklady jsou v soupisu prací popsány jako samostatné položky. Práce samostatně nevykazované jsou zahrnuty do paušální položky vedlejších nákladů, do které jsou zahrnuty veškeré vedlejší náklady samostatně nevykazované. </t>
  </si>
  <si>
    <t xml:space="preserve">[9] </t>
  </si>
  <si>
    <t>Součástí nabídky a ceny prací zhotovitele jsou též „ostatní náklady“ nezbytné pro plnění povinností zhotovitele vyplývajících z projektové dokumentace nebo z jiných podmínek zadávací dokumentace společné pro celou stavbu, nezahrnuté v položkových soupisech. Jedná se zejména o náklady na tyto činnosti:</t>
  </si>
  <si>
    <t xml:space="preserve">vybudování a udržování základní vytyčovací sítě (vytýčení prostorové polohy stavby), </t>
  </si>
  <si>
    <t xml:space="preserve">zajištění vytýčení a vyznačení dotčené technické infrastruktury na staveništi, plnění podmínek provozovatelů a správců sítí stanovené pro práce v ochranných pásmech, </t>
  </si>
  <si>
    <t>projednání záborů nemovitostí mimo vlastní staveniště, využívané zhotovitelem pro realizaci stavby, s vlastníky a plnění sjednaných podmínek,</t>
  </si>
  <si>
    <t>zajištění přístupů na stavbu, mimo přímého napojení na veřejné komunikace, a jejich uvedení do původního stavu po skončení stavby,</t>
  </si>
  <si>
    <t xml:space="preserve">kontrolní geodetická měření nezbytná k prokázání provedeného množství, </t>
  </si>
  <si>
    <t xml:space="preserve">geodetická zaměření dokončené stavby nebo její zakrývané části, </t>
  </si>
  <si>
    <t>vyhotovení dokumentace a podkladů pro vnesení dokončené stavby do katastru nemovitostí (geometrické plány),</t>
  </si>
  <si>
    <t xml:space="preserve">dokumentace k provádění stavby tj. vypracování potřebné realizační (výrobní, dodavatelské, montážní) dokumentace, dokumentace staveb zařízení staveniště a dopravně inženýrských opatření včetně potřebné inženýrské činnosti (obstarání stanovisek, vyjádření, rozhodnutí a jiných opatření), </t>
  </si>
  <si>
    <t>vypracování technologických předpisů a kontrolně zkušebních plánů pro provádění jednotlivých částí stavby,</t>
  </si>
  <si>
    <t xml:space="preserve">dokumentace a evidence dle zvláštních předpisů (plán BOZP, plán nakládání s odpady, evidence vyprodukovaných odpadů, havarijní plán, povodňový plán  apod.), </t>
  </si>
  <si>
    <t>dokumentace zkušebního provozu (je-li požadován),</t>
  </si>
  <si>
    <t>dokumentace skutečného provedení a podklady pro kolaudační souhlas a užívání stavby,</t>
  </si>
  <si>
    <t>vypracování pokynů pro provoz a údržbu (provozní řády, zaškolení obsluhy), včetně stanovení formy a vedení provozních záznamů,</t>
  </si>
  <si>
    <t>náklady spojené s podmínkami pro publicitu projektu dle požadavků objednatele (je-li zahrnuto do zadávací dokumentace)</t>
  </si>
  <si>
    <t>Ostatní náklady jsou v soupisu prací popsány jako samostatné položky. Práce samostatně nevykazované jsou zahrnuty do paušální položky ostatních nákladů, do které jsou zahrnuty veškeré ostatní náklady samostatně nevykazované.</t>
  </si>
  <si>
    <t>C. SOUPIS PRACÍ</t>
  </si>
  <si>
    <t xml:space="preserve">Soupis prací je vypracován s využitím položek cenové základny ÚRS (ÚRS PRAHA, a.s.). Tyto položky jsou v soupise prací označeny jako položky cenové soustavy, není-li přímo v dílčím soupise prací uvedeno jinak.
 </t>
  </si>
  <si>
    <t xml:space="preserve">Pokud je použita „R“ položka, která není součástí cenové soustavy, není v soupisu prací u této položky ve sloupci Cenová soustava uveden odkaz na cenovou soustavu, ve sloupci kód položky je uvedeno vlastní označení položky zpracovatele soupisu prací (např. číslování v rámci struktury příslušného dílu soupisu prací).           </t>
  </si>
  <si>
    <t>Pro nacenění všech položek použije zhotovitel vlastní kalkulaci nákladů, ve které zohlední všechny podmínky pro dodávku a montáž vyplývajících ze zadávací dokumentace.  Technicko-organizačních varianty rozborů (TOV) použité v kalkulačních vzorcích v položkách cenové soustavy nejsou pro stanovení rozsahu prací a dodávek konkrétní položky soupisu prací směrodatné a určující. Poznámky k souborům cen  uvedené v položkách a v metodice  použité cenové soustavy nejsou pro vlastní položky soupisu prací  směrodatné a určující.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</si>
</sst>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56">
    <font>
      <sz val="8"/>
      <name val="Arial CE"/>
      <family val="2"/>
    </font>
    <font>
      <sz val="11"/>
      <color theme="1"/>
      <name val="Calibri"/>
      <family val="2"/>
      <charset val="238"/>
      <scheme val="minor"/>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7"/>
      <color rgb="FF969696"/>
      <name val="Arial CE"/>
    </font>
    <font>
      <i/>
      <sz val="9"/>
      <color rgb="FF0000FF"/>
      <name val="Arial CE"/>
    </font>
    <font>
      <i/>
      <sz val="8"/>
      <color rgb="FF0000FF"/>
      <name val="Arial CE"/>
    </font>
    <font>
      <b/>
      <sz val="9"/>
      <name val="Arial CE"/>
    </font>
    <font>
      <u/>
      <sz val="11"/>
      <color theme="10"/>
      <name val="Calibri"/>
      <scheme val="minor"/>
    </font>
    <font>
      <sz val="8"/>
      <name val="Trebuchet MS"/>
      <family val="2"/>
    </font>
    <font>
      <b/>
      <u/>
      <sz val="16"/>
      <name val="Arial"/>
      <family val="2"/>
      <charset val="238"/>
    </font>
    <font>
      <b/>
      <u/>
      <sz val="16"/>
      <color theme="1"/>
      <name val="Arial"/>
      <family val="2"/>
      <charset val="238"/>
    </font>
    <font>
      <b/>
      <sz val="13"/>
      <color rgb="FF800000"/>
      <name val="Arial"/>
      <family val="2"/>
      <charset val="238"/>
    </font>
    <font>
      <sz val="11"/>
      <color theme="1"/>
      <name val="Arial"/>
      <family val="2"/>
      <charset val="238"/>
    </font>
    <font>
      <sz val="10"/>
      <color theme="1"/>
      <name val="Arial"/>
      <family val="2"/>
      <charset val="238"/>
    </font>
    <font>
      <sz val="10"/>
      <name val="Trebuchet MS"/>
      <family val="2"/>
    </font>
    <font>
      <b/>
      <sz val="10"/>
      <color theme="1"/>
      <name val="Arial"/>
      <family val="2"/>
      <charset val="238"/>
    </font>
    <font>
      <sz val="10"/>
      <color indexed="8"/>
      <name val="Arial"/>
      <family val="2"/>
      <charset val="238"/>
    </font>
    <font>
      <sz val="10"/>
      <color rgb="FF000000"/>
      <name val="Arial"/>
      <family val="2"/>
      <charset val="238"/>
    </font>
    <font>
      <sz val="10"/>
      <color rgb="FFFF0000"/>
      <name val="Calibri"/>
      <family val="2"/>
      <charset val="238"/>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4">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right/>
      <top/>
      <bottom style="thin">
        <color indexed="64"/>
      </bottom>
      <diagonal/>
    </border>
  </borders>
  <cellStyleXfs count="4">
    <xf numFmtId="0" fontId="0" fillId="0" borderId="0"/>
    <xf numFmtId="0" fontId="44" fillId="0" borderId="0" applyNumberFormat="0" applyFill="0" applyBorder="0" applyAlignment="0" applyProtection="0"/>
    <xf numFmtId="0" fontId="45" fillId="0" borderId="0"/>
    <xf numFmtId="0" fontId="1" fillId="0" borderId="0"/>
  </cellStyleXfs>
  <cellXfs count="281">
    <xf numFmtId="0" fontId="0" fillId="0" borderId="0" xfId="0"/>
    <xf numFmtId="0" fontId="0" fillId="0" borderId="0" xfId="0"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0" fillId="0" borderId="0" xfId="0" applyAlignment="1">
      <alignment vertical="center" wrapText="1"/>
    </xf>
    <xf numFmtId="0" fontId="7" fillId="0" borderId="0" xfId="0" applyFont="1" applyAlignment="1">
      <alignment vertical="center"/>
    </xf>
    <xf numFmtId="0" fontId="8" fillId="0" borderId="0" xfId="0" applyFont="1" applyAlignment="1">
      <alignment vertical="center"/>
    </xf>
    <xf numFmtId="0" fontId="0" fillId="0" borderId="0" xfId="0" applyAlignment="1">
      <alignment horizontal="center" vertical="center" wrapText="1"/>
    </xf>
    <xf numFmtId="0" fontId="9" fillId="0" borderId="0" xfId="0" applyFont="1"/>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14"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5" fillId="0" borderId="0" xfId="0" applyFont="1" applyAlignment="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lignment horizontal="left" vertical="top"/>
    </xf>
    <xf numFmtId="0" fontId="3" fillId="0" borderId="0" xfId="0" applyFont="1" applyAlignment="1">
      <alignment horizontal="left" vertical="center"/>
    </xf>
    <xf numFmtId="0" fontId="4" fillId="0" borderId="0" xfId="0" applyFont="1" applyAlignment="1">
      <alignment horizontal="left" vertical="top"/>
    </xf>
    <xf numFmtId="0" fontId="2" fillId="0" borderId="0" xfId="0" applyFont="1" applyAlignment="1">
      <alignment horizontal="left" vertical="center"/>
    </xf>
    <xf numFmtId="0" fontId="3" fillId="2" borderId="0" xfId="0" applyFont="1" applyFill="1" applyAlignment="1" applyProtection="1">
      <alignment horizontal="left" vertical="center"/>
      <protection locked="0"/>
    </xf>
    <xf numFmtId="49" fontId="3" fillId="2" borderId="0" xfId="0" applyNumberFormat="1" applyFont="1" applyFill="1" applyAlignment="1" applyProtection="1">
      <alignment horizontal="left" vertical="center"/>
      <protection locked="0"/>
    </xf>
    <xf numFmtId="0" fontId="3"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9" fillId="0" borderId="5" xfId="0" applyFont="1" applyBorder="1" applyAlignment="1">
      <alignment horizontal="left" vertical="center"/>
    </xf>
    <xf numFmtId="0" fontId="0" fillId="0" borderId="5" xfId="0" applyBorder="1" applyAlignment="1">
      <alignment vertical="center"/>
    </xf>
    <xf numFmtId="0" fontId="2" fillId="0" borderId="0" xfId="0" applyFont="1" applyAlignment="1">
      <alignment horizontal="right" vertical="center"/>
    </xf>
    <xf numFmtId="0" fontId="2" fillId="0" borderId="3" xfId="0" applyFont="1" applyBorder="1" applyAlignment="1">
      <alignment vertical="center"/>
    </xf>
    <xf numFmtId="0" fontId="0" fillId="3" borderId="0" xfId="0" applyFill="1" applyAlignment="1">
      <alignment vertical="center"/>
    </xf>
    <xf numFmtId="0" fontId="5" fillId="3" borderId="6" xfId="0" applyFont="1" applyFill="1" applyBorder="1" applyAlignment="1">
      <alignment horizontal="left" vertical="center"/>
    </xf>
    <xf numFmtId="0" fontId="0" fillId="3" borderId="7" xfId="0" applyFill="1" applyBorder="1" applyAlignment="1">
      <alignment vertical="center"/>
    </xf>
    <xf numFmtId="0" fontId="5" fillId="3" borderId="7" xfId="0" applyFont="1" applyFill="1" applyBorder="1" applyAlignment="1">
      <alignment horizontal="center"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3" fillId="0" borderId="3" xfId="0" applyFont="1" applyBorder="1" applyAlignment="1">
      <alignment vertical="center"/>
    </xf>
    <xf numFmtId="0" fontId="4" fillId="0" borderId="3" xfId="0" applyFont="1" applyBorder="1" applyAlignment="1">
      <alignment vertical="center"/>
    </xf>
    <xf numFmtId="0" fontId="4" fillId="0" borderId="0" xfId="0" applyFont="1" applyAlignment="1">
      <alignment horizontal="left" vertical="center"/>
    </xf>
    <xf numFmtId="0" fontId="19" fillId="0" borderId="0" xfId="0" applyFont="1" applyAlignment="1">
      <alignment vertical="center"/>
    </xf>
    <xf numFmtId="165" fontId="3"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0" xfId="0" applyFont="1" applyAlignment="1">
      <alignment horizontal="left" vertical="center"/>
    </xf>
    <xf numFmtId="0" fontId="0" fillId="0" borderId="15" xfId="0" applyBorder="1" applyAlignment="1">
      <alignment vertical="center"/>
    </xf>
    <xf numFmtId="0" fontId="0" fillId="4" borderId="7" xfId="0" applyFill="1" applyBorder="1" applyAlignment="1">
      <alignment vertical="center"/>
    </xf>
    <xf numFmtId="0" fontId="23" fillId="4" borderId="8" xfId="0" applyFont="1" applyFill="1" applyBorder="1" applyAlignment="1">
      <alignment horizontal="center" vertical="center"/>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0" fillId="0" borderId="11" xfId="0" applyBorder="1" applyAlignment="1">
      <alignment vertical="center"/>
    </xf>
    <xf numFmtId="0" fontId="5" fillId="0" borderId="3"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vertical="center"/>
    </xf>
    <xf numFmtId="0" fontId="5"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Alignment="1">
      <alignment vertical="center"/>
    </xf>
    <xf numFmtId="166" fontId="21" fillId="0" borderId="0" xfId="0" applyNumberFormat="1" applyFont="1" applyAlignment="1">
      <alignment vertical="center"/>
    </xf>
    <xf numFmtId="4" fontId="21" fillId="0" borderId="15" xfId="0" applyNumberFormat="1" applyFont="1" applyBorder="1" applyAlignment="1">
      <alignment vertical="center"/>
    </xf>
    <xf numFmtId="0" fontId="5" fillId="0" borderId="0" xfId="0" applyFont="1" applyAlignment="1">
      <alignment horizontal="left" vertical="center"/>
    </xf>
    <xf numFmtId="0" fontId="26" fillId="0" borderId="0" xfId="0" applyFont="1" applyAlignment="1">
      <alignment horizontal="left" vertical="center"/>
    </xf>
    <xf numFmtId="0" fontId="6" fillId="0" borderId="3"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4" fillId="0" borderId="0" xfId="0" applyFont="1" applyAlignment="1">
      <alignment horizontal="center" vertical="center"/>
    </xf>
    <xf numFmtId="4" fontId="29" fillId="0" borderId="14" xfId="0" applyNumberFormat="1" applyFont="1" applyBorder="1" applyAlignment="1">
      <alignment vertical="center"/>
    </xf>
    <xf numFmtId="4" fontId="29" fillId="0" borderId="0" xfId="0" applyNumberFormat="1" applyFont="1" applyAlignment="1">
      <alignment vertical="center"/>
    </xf>
    <xf numFmtId="166" fontId="29" fillId="0" borderId="0" xfId="0" applyNumberFormat="1" applyFont="1" applyAlignment="1">
      <alignment vertical="center"/>
    </xf>
    <xf numFmtId="4" fontId="29" fillId="0" borderId="15" xfId="0" applyNumberFormat="1" applyFont="1" applyBorder="1" applyAlignment="1">
      <alignment vertical="center"/>
    </xf>
    <xf numFmtId="0" fontId="6" fillId="0" borderId="0" xfId="0" applyFont="1" applyAlignment="1">
      <alignment horizontal="left" vertical="center"/>
    </xf>
    <xf numFmtId="0" fontId="30" fillId="0" borderId="0" xfId="1" applyFont="1" applyAlignment="1">
      <alignment horizontal="center" vertical="center"/>
    </xf>
    <xf numFmtId="0" fontId="3" fillId="0" borderId="0" xfId="0" applyFont="1" applyAlignment="1">
      <alignment horizontal="center" vertical="center"/>
    </xf>
    <xf numFmtId="4" fontId="2" fillId="0" borderId="14" xfId="0" applyNumberFormat="1" applyFont="1" applyBorder="1" applyAlignment="1">
      <alignment vertical="center"/>
    </xf>
    <xf numFmtId="4" fontId="2" fillId="0" borderId="0" xfId="0" applyNumberFormat="1" applyFont="1" applyAlignment="1">
      <alignment vertical="center"/>
    </xf>
    <xf numFmtId="166" fontId="2" fillId="0" borderId="0" xfId="0" applyNumberFormat="1" applyFont="1" applyAlignment="1">
      <alignment vertical="center"/>
    </xf>
    <xf numFmtId="4" fontId="2" fillId="0" borderId="15" xfId="0" applyNumberFormat="1" applyFont="1" applyBorder="1" applyAlignment="1">
      <alignment vertical="center"/>
    </xf>
    <xf numFmtId="4" fontId="29" fillId="0" borderId="19" xfId="0" applyNumberFormat="1" applyFont="1" applyBorder="1" applyAlignment="1">
      <alignment vertical="center"/>
    </xf>
    <xf numFmtId="4" fontId="29" fillId="0" borderId="20" xfId="0" applyNumberFormat="1" applyFont="1" applyBorder="1" applyAlignment="1">
      <alignment vertical="center"/>
    </xf>
    <xf numFmtId="166" fontId="29" fillId="0" borderId="20" xfId="0" applyNumberFormat="1" applyFont="1" applyBorder="1" applyAlignment="1">
      <alignment vertical="center"/>
    </xf>
    <xf numFmtId="4" fontId="29" fillId="0" borderId="21" xfId="0" applyNumberFormat="1" applyFont="1" applyBorder="1" applyAlignment="1">
      <alignment vertical="center"/>
    </xf>
    <xf numFmtId="0" fontId="32" fillId="0" borderId="0" xfId="0" applyFont="1" applyAlignment="1">
      <alignment horizontal="left" vertical="center"/>
    </xf>
    <xf numFmtId="0" fontId="33" fillId="0" borderId="0" xfId="0" applyFont="1" applyAlignment="1">
      <alignment horizontal="left" vertical="center"/>
    </xf>
    <xf numFmtId="0" fontId="0" fillId="0" borderId="3" xfId="0" applyBorder="1" applyAlignment="1">
      <alignment vertical="center" wrapText="1"/>
    </xf>
    <xf numFmtId="0" fontId="19" fillId="0" borderId="0" xfId="0" applyFont="1" applyAlignment="1">
      <alignment horizontal="left" vertical="center"/>
    </xf>
    <xf numFmtId="164" fontId="2" fillId="0" borderId="0" xfId="0" applyNumberFormat="1" applyFont="1" applyAlignment="1">
      <alignment horizontal="right" vertical="center"/>
    </xf>
    <xf numFmtId="0" fontId="0" fillId="4" borderId="0" xfId="0" applyFill="1" applyAlignment="1">
      <alignment vertical="center"/>
    </xf>
    <xf numFmtId="0" fontId="5" fillId="4" borderId="6" xfId="0" applyFont="1" applyFill="1" applyBorder="1" applyAlignment="1">
      <alignment horizontal="left" vertical="center"/>
    </xf>
    <xf numFmtId="0" fontId="5" fillId="4" borderId="7" xfId="0" applyFont="1" applyFill="1" applyBorder="1" applyAlignment="1">
      <alignment horizontal="right" vertical="center"/>
    </xf>
    <xf numFmtId="0" fontId="5" fillId="4" borderId="7" xfId="0" applyFont="1" applyFill="1" applyBorder="1" applyAlignment="1">
      <alignment horizontal="center" vertical="center"/>
    </xf>
    <xf numFmtId="4" fontId="5" fillId="4" borderId="7" xfId="0" applyNumberFormat="1" applyFont="1" applyFill="1" applyBorder="1" applyAlignment="1">
      <alignment vertical="center"/>
    </xf>
    <xf numFmtId="0" fontId="0" fillId="4" borderId="8" xfId="0" applyFill="1" applyBorder="1" applyAlignment="1">
      <alignment vertical="center"/>
    </xf>
    <xf numFmtId="0" fontId="23" fillId="4" borderId="0" xfId="0" applyFont="1" applyFill="1" applyAlignment="1">
      <alignment horizontal="left" vertical="center"/>
    </xf>
    <xf numFmtId="0" fontId="23" fillId="4" borderId="0" xfId="0" applyFont="1" applyFill="1" applyAlignment="1">
      <alignment horizontal="right" vertical="center"/>
    </xf>
    <xf numFmtId="0" fontId="34" fillId="0" borderId="0" xfId="0" applyFont="1" applyAlignment="1">
      <alignment horizontal="lef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8" fillId="0" borderId="3" xfId="0" applyFont="1" applyBorder="1" applyAlignment="1">
      <alignment vertical="center"/>
    </xf>
    <xf numFmtId="0" fontId="8" fillId="0" borderId="20" xfId="0" applyFont="1" applyBorder="1" applyAlignment="1">
      <alignment horizontal="left" vertical="center"/>
    </xf>
    <xf numFmtId="0" fontId="8" fillId="0" borderId="20" xfId="0" applyFont="1" applyBorder="1" applyAlignment="1">
      <alignment vertical="center"/>
    </xf>
    <xf numFmtId="4" fontId="8" fillId="0" borderId="20" xfId="0" applyNumberFormat="1" applyFont="1" applyBorder="1" applyAlignment="1">
      <alignment vertical="center"/>
    </xf>
    <xf numFmtId="0" fontId="0" fillId="0" borderId="3" xfId="0" applyBorder="1" applyAlignment="1">
      <alignment horizontal="center" vertical="center" wrapText="1"/>
    </xf>
    <xf numFmtId="0" fontId="23" fillId="4" borderId="16" xfId="0" applyFont="1" applyFill="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4" fontId="25" fillId="0" borderId="0" xfId="0" applyNumberFormat="1" applyFont="1"/>
    <xf numFmtId="166" fontId="35" fillId="0" borderId="12" xfId="0" applyNumberFormat="1" applyFont="1" applyBorder="1"/>
    <xf numFmtId="166" fontId="35" fillId="0" borderId="13" xfId="0" applyNumberFormat="1" applyFont="1" applyBorder="1"/>
    <xf numFmtId="4" fontId="36" fillId="0" borderId="0" xfId="0" applyNumberFormat="1" applyFont="1" applyAlignment="1">
      <alignment vertical="center"/>
    </xf>
    <xf numFmtId="0" fontId="9" fillId="0" borderId="3" xfId="0" applyFont="1" applyBorder="1"/>
    <xf numFmtId="0" fontId="9" fillId="0" borderId="0" xfId="0" applyFont="1" applyAlignment="1">
      <alignment horizontal="left"/>
    </xf>
    <xf numFmtId="0" fontId="7" fillId="0" borderId="0" xfId="0" applyFont="1" applyAlignment="1">
      <alignment horizontal="left"/>
    </xf>
    <xf numFmtId="0" fontId="9" fillId="0" borderId="0" xfId="0" applyFont="1" applyProtection="1">
      <protection locked="0"/>
    </xf>
    <xf numFmtId="4" fontId="7" fillId="0" borderId="0" xfId="0" applyNumberFormat="1" applyFont="1"/>
    <xf numFmtId="0" fontId="9" fillId="0" borderId="14" xfId="0" applyFont="1" applyBorder="1"/>
    <xf numFmtId="166" fontId="9" fillId="0" borderId="0" xfId="0" applyNumberFormat="1" applyFont="1"/>
    <xf numFmtId="166" fontId="9" fillId="0" borderId="15" xfId="0" applyNumberFormat="1" applyFont="1" applyBorder="1"/>
    <xf numFmtId="0" fontId="9" fillId="0" borderId="0" xfId="0" applyFont="1" applyAlignment="1">
      <alignment horizontal="center"/>
    </xf>
    <xf numFmtId="4" fontId="9" fillId="0" borderId="0" xfId="0" applyNumberFormat="1" applyFont="1" applyAlignment="1">
      <alignment vertical="center"/>
    </xf>
    <xf numFmtId="0" fontId="8" fillId="0" borderId="0" xfId="0" applyFont="1" applyAlignment="1">
      <alignment horizontal="left"/>
    </xf>
    <xf numFmtId="4" fontId="8" fillId="0" borderId="0" xfId="0" applyNumberFormat="1" applyFont="1"/>
    <xf numFmtId="0" fontId="23" fillId="0" borderId="22" xfId="0" applyFont="1" applyBorder="1" applyAlignment="1">
      <alignment horizontal="center" vertical="center"/>
    </xf>
    <xf numFmtId="49" fontId="23" fillId="0" borderId="22" xfId="0" applyNumberFormat="1" applyFont="1" applyBorder="1" applyAlignment="1">
      <alignment horizontal="left" vertical="center" wrapText="1"/>
    </xf>
    <xf numFmtId="0" fontId="23" fillId="0" borderId="22" xfId="0" applyFont="1" applyBorder="1" applyAlignment="1">
      <alignment horizontal="left" vertical="center" wrapText="1"/>
    </xf>
    <xf numFmtId="0" fontId="23" fillId="0" borderId="22" xfId="0" applyFont="1" applyBorder="1" applyAlignment="1">
      <alignment horizontal="center" vertical="center" wrapText="1"/>
    </xf>
    <xf numFmtId="167" fontId="23" fillId="0" borderId="22" xfId="0" applyNumberFormat="1" applyFont="1" applyBorder="1" applyAlignment="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lignment vertical="center"/>
    </xf>
    <xf numFmtId="0" fontId="24" fillId="2" borderId="14" xfId="0" applyFont="1" applyFill="1" applyBorder="1" applyAlignment="1" applyProtection="1">
      <alignment horizontal="left" vertical="center"/>
      <protection locked="0"/>
    </xf>
    <xf numFmtId="0" fontId="24" fillId="0" borderId="0" xfId="0" applyFont="1" applyAlignment="1">
      <alignment horizontal="center" vertical="center"/>
    </xf>
    <xf numFmtId="166" fontId="24" fillId="0" borderId="0" xfId="0" applyNumberFormat="1" applyFont="1" applyAlignment="1">
      <alignment vertical="center"/>
    </xf>
    <xf numFmtId="166" fontId="24" fillId="0" borderId="15" xfId="0" applyNumberFormat="1" applyFont="1" applyBorder="1" applyAlignment="1">
      <alignment vertical="center"/>
    </xf>
    <xf numFmtId="0" fontId="23" fillId="0" borderId="0" xfId="0" applyFont="1" applyAlignment="1">
      <alignment horizontal="left" vertical="center"/>
    </xf>
    <xf numFmtId="4" fontId="0" fillId="0" borderId="0" xfId="0" applyNumberFormat="1" applyAlignment="1">
      <alignment vertical="center"/>
    </xf>
    <xf numFmtId="0" fontId="37" fillId="0" borderId="0" xfId="0" applyFont="1" applyAlignment="1">
      <alignment horizontal="left" vertical="center"/>
    </xf>
    <xf numFmtId="0" fontId="38" fillId="0" borderId="0" xfId="1" applyFont="1" applyAlignment="1" applyProtection="1">
      <alignment vertical="center" wrapText="1"/>
    </xf>
    <xf numFmtId="0" fontId="0" fillId="0" borderId="0" xfId="0" applyAlignment="1" applyProtection="1">
      <alignment vertical="center"/>
      <protection locked="0"/>
    </xf>
    <xf numFmtId="0" fontId="0" fillId="0" borderId="14" xfId="0" applyBorder="1" applyAlignment="1">
      <alignment vertical="center"/>
    </xf>
    <xf numFmtId="0" fontId="10" fillId="0" borderId="3" xfId="0" applyFont="1" applyBorder="1" applyAlignment="1">
      <alignment vertical="center"/>
    </xf>
    <xf numFmtId="0" fontId="39" fillId="0" borderId="0" xfId="0" applyFont="1" applyAlignment="1">
      <alignment horizontal="left" vertical="center"/>
    </xf>
    <xf numFmtId="0" fontId="10" fillId="0" borderId="0" xfId="0" applyFont="1" applyAlignment="1">
      <alignment horizontal="left" vertical="center"/>
    </xf>
    <xf numFmtId="0" fontId="10" fillId="0" borderId="0" xfId="0" applyFont="1" applyAlignment="1">
      <alignment horizontal="left" vertical="center" wrapText="1"/>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15" xfId="0" applyFont="1" applyBorder="1" applyAlignment="1">
      <alignment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4" xfId="0" applyFont="1" applyBorder="1" applyAlignment="1">
      <alignment vertical="center"/>
    </xf>
    <xf numFmtId="0" fontId="12" fillId="0" borderId="15" xfId="0" applyFont="1" applyBorder="1" applyAlignment="1">
      <alignment vertical="center"/>
    </xf>
    <xf numFmtId="0" fontId="40" fillId="0" borderId="0" xfId="0" applyFont="1" applyAlignment="1">
      <alignment vertical="center" wrapText="1"/>
    </xf>
    <xf numFmtId="0" fontId="13" fillId="0" borderId="3" xfId="0" applyFont="1" applyBorder="1" applyAlignment="1">
      <alignment vertical="center"/>
    </xf>
    <xf numFmtId="0" fontId="13" fillId="0" borderId="0" xfId="0" applyFont="1" applyAlignment="1">
      <alignment horizontal="left" vertical="center"/>
    </xf>
    <xf numFmtId="0" fontId="13" fillId="0" borderId="0" xfId="0" applyFont="1" applyAlignment="1">
      <alignment horizontal="left" vertical="center" wrapText="1"/>
    </xf>
    <xf numFmtId="167" fontId="13" fillId="0" borderId="0" xfId="0" applyNumberFormat="1" applyFont="1" applyAlignment="1">
      <alignment vertical="center"/>
    </xf>
    <xf numFmtId="0" fontId="13" fillId="0" borderId="0" xfId="0" applyFont="1" applyAlignment="1" applyProtection="1">
      <alignment vertical="center"/>
      <protection locked="0"/>
    </xf>
    <xf numFmtId="0" fontId="13" fillId="0" borderId="14" xfId="0" applyFont="1" applyBorder="1" applyAlignment="1">
      <alignment vertical="center"/>
    </xf>
    <xf numFmtId="0" fontId="13" fillId="0" borderId="15" xfId="0" applyFont="1" applyBorder="1" applyAlignment="1">
      <alignment vertical="center"/>
    </xf>
    <xf numFmtId="0" fontId="12" fillId="0" borderId="19" xfId="0" applyFont="1" applyBorder="1" applyAlignment="1">
      <alignment vertical="center"/>
    </xf>
    <xf numFmtId="0" fontId="12" fillId="0" borderId="20" xfId="0" applyFont="1" applyBorder="1" applyAlignment="1">
      <alignment vertical="center"/>
    </xf>
    <xf numFmtId="0" fontId="12" fillId="0" borderId="21" xfId="0" applyFont="1" applyBorder="1" applyAlignment="1">
      <alignment vertical="center"/>
    </xf>
    <xf numFmtId="0" fontId="41" fillId="0" borderId="22" xfId="0" applyFont="1" applyBorder="1" applyAlignment="1">
      <alignment horizontal="center" vertical="center"/>
    </xf>
    <xf numFmtId="49" fontId="41" fillId="0" borderId="22" xfId="0" applyNumberFormat="1" applyFont="1" applyBorder="1" applyAlignment="1">
      <alignment horizontal="left" vertical="center" wrapText="1"/>
    </xf>
    <xf numFmtId="0" fontId="41" fillId="0" borderId="22" xfId="0" applyFont="1" applyBorder="1" applyAlignment="1">
      <alignment horizontal="left" vertical="center" wrapText="1"/>
    </xf>
    <xf numFmtId="0" fontId="41" fillId="0" borderId="22" xfId="0" applyFont="1" applyBorder="1" applyAlignment="1">
      <alignment horizontal="center" vertical="center" wrapText="1"/>
    </xf>
    <xf numFmtId="167" fontId="41" fillId="0" borderId="22" xfId="0" applyNumberFormat="1" applyFont="1" applyBorder="1" applyAlignment="1">
      <alignment vertical="center"/>
    </xf>
    <xf numFmtId="4" fontId="41" fillId="2" borderId="22" xfId="0" applyNumberFormat="1" applyFont="1" applyFill="1" applyBorder="1" applyAlignment="1" applyProtection="1">
      <alignment vertical="center"/>
      <protection locked="0"/>
    </xf>
    <xf numFmtId="4" fontId="41" fillId="0" borderId="22" xfId="0" applyNumberFormat="1" applyFont="1" applyBorder="1" applyAlignment="1">
      <alignment vertical="center"/>
    </xf>
    <xf numFmtId="0" fontId="42" fillId="0" borderId="3" xfId="0" applyFont="1" applyBorder="1" applyAlignment="1">
      <alignment vertical="center"/>
    </xf>
    <xf numFmtId="0" fontId="41" fillId="2" borderId="14" xfId="0" applyFont="1" applyFill="1" applyBorder="1" applyAlignment="1" applyProtection="1">
      <alignment horizontal="left" vertical="center"/>
      <protection locked="0"/>
    </xf>
    <xf numFmtId="0" fontId="41" fillId="0" borderId="0" xfId="0" applyFont="1" applyAlignment="1">
      <alignment horizontal="center" vertical="center"/>
    </xf>
    <xf numFmtId="167" fontId="23" fillId="2" borderId="22" xfId="0" applyNumberFormat="1" applyFont="1" applyFill="1" applyBorder="1" applyAlignment="1" applyProtection="1">
      <alignment vertical="center"/>
      <protection locked="0"/>
    </xf>
    <xf numFmtId="0" fontId="11" fillId="0" borderId="19" xfId="0" applyFont="1" applyBorder="1" applyAlignment="1">
      <alignment vertical="center"/>
    </xf>
    <xf numFmtId="0" fontId="11" fillId="0" borderId="20" xfId="0" applyFont="1" applyBorder="1" applyAlignment="1">
      <alignment vertical="center"/>
    </xf>
    <xf numFmtId="0" fontId="11" fillId="0" borderId="21" xfId="0" applyFont="1" applyBorder="1" applyAlignment="1">
      <alignment vertical="center"/>
    </xf>
    <xf numFmtId="0" fontId="24" fillId="2" borderId="19" xfId="0" applyFont="1" applyFill="1" applyBorder="1" applyAlignment="1" applyProtection="1">
      <alignment horizontal="left" vertical="center"/>
      <protection locked="0"/>
    </xf>
    <xf numFmtId="0" fontId="24" fillId="0" borderId="20" xfId="0" applyFont="1" applyBorder="1" applyAlignment="1">
      <alignment horizontal="center" vertical="center"/>
    </xf>
    <xf numFmtId="0" fontId="0" fillId="0" borderId="20" xfId="0" applyBorder="1" applyAlignment="1">
      <alignment vertical="center"/>
    </xf>
    <xf numFmtId="166" fontId="24" fillId="0" borderId="20" xfId="0" applyNumberFormat="1" applyFont="1" applyBorder="1" applyAlignment="1">
      <alignment vertical="center"/>
    </xf>
    <xf numFmtId="166" fontId="24" fillId="0" borderId="21" xfId="0" applyNumberFormat="1" applyFont="1" applyBorder="1" applyAlignment="1">
      <alignment vertical="center"/>
    </xf>
    <xf numFmtId="0" fontId="0" fillId="0" borderId="19" xfId="0" applyBorder="1" applyAlignment="1">
      <alignment vertical="center"/>
    </xf>
    <xf numFmtId="0" fontId="0" fillId="0" borderId="21" xfId="0" applyBorder="1" applyAlignment="1">
      <alignment vertical="center"/>
    </xf>
    <xf numFmtId="0" fontId="0" fillId="0" borderId="0" xfId="0" applyAlignment="1">
      <alignment horizontal="left" vertical="center" wrapText="1"/>
    </xf>
    <xf numFmtId="167" fontId="0" fillId="0" borderId="0" xfId="0" applyNumberFormat="1" applyAlignment="1">
      <alignment vertical="center"/>
    </xf>
    <xf numFmtId="0" fontId="36" fillId="0" borderId="0" xfId="0" applyFont="1" applyAlignment="1">
      <alignment horizontal="left" vertical="center"/>
    </xf>
    <xf numFmtId="0" fontId="43" fillId="0" borderId="16" xfId="0" applyFont="1" applyBorder="1" applyAlignment="1">
      <alignment horizontal="left" vertical="center" wrapText="1"/>
    </xf>
    <xf numFmtId="0" fontId="43" fillId="0" borderId="22" xfId="0" applyFont="1" applyBorder="1" applyAlignment="1">
      <alignment horizontal="left" vertical="center" wrapText="1"/>
    </xf>
    <xf numFmtId="0" fontId="43" fillId="0" borderId="22" xfId="0" applyFont="1" applyBorder="1" applyAlignment="1">
      <alignment horizontal="left" vertical="center"/>
    </xf>
    <xf numFmtId="167" fontId="43" fillId="0" borderId="18" xfId="0" applyNumberFormat="1" applyFont="1" applyBorder="1" applyAlignment="1">
      <alignment vertical="center"/>
    </xf>
    <xf numFmtId="0" fontId="5" fillId="0" borderId="0" xfId="0" applyFont="1" applyAlignment="1">
      <alignment horizontal="left" vertical="center" wrapText="1"/>
    </xf>
    <xf numFmtId="0" fontId="23" fillId="4" borderId="6" xfId="0" applyFont="1" applyFill="1" applyBorder="1" applyAlignment="1">
      <alignment horizontal="center" vertical="center"/>
    </xf>
    <xf numFmtId="0" fontId="23" fillId="4" borderId="7" xfId="0" applyFont="1" applyFill="1" applyBorder="1" applyAlignment="1">
      <alignment horizontal="left" vertical="center"/>
    </xf>
    <xf numFmtId="0" fontId="27" fillId="0" borderId="0" xfId="0" applyFont="1" applyAlignment="1">
      <alignment horizontal="left" vertical="center" wrapText="1"/>
    </xf>
    <xf numFmtId="0" fontId="31" fillId="0" borderId="0" xfId="0" applyFont="1" applyAlignment="1">
      <alignment horizontal="left" vertical="center" wrapText="1"/>
    </xf>
    <xf numFmtId="0" fontId="23" fillId="4" borderId="7" xfId="0" applyFont="1" applyFill="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vertical="center"/>
    </xf>
    <xf numFmtId="4" fontId="25" fillId="0" borderId="0" xfId="0" applyNumberFormat="1" applyFont="1" applyAlignment="1">
      <alignment horizontal="right" vertical="center"/>
    </xf>
    <xf numFmtId="0" fontId="18" fillId="0" borderId="0" xfId="0" applyFont="1" applyAlignment="1">
      <alignment horizontal="left" vertical="top" wrapText="1"/>
    </xf>
    <xf numFmtId="0" fontId="18" fillId="0" borderId="0" xfId="0" applyFont="1" applyAlignment="1">
      <alignment horizontal="left" vertical="center"/>
    </xf>
    <xf numFmtId="0" fontId="20" fillId="0" borderId="0" xfId="0" applyFont="1" applyAlignment="1">
      <alignment horizontal="left" vertical="center"/>
    </xf>
    <xf numFmtId="0" fontId="3" fillId="0" borderId="0" xfId="0" applyFont="1" applyAlignment="1">
      <alignment horizontal="left" vertical="center"/>
    </xf>
    <xf numFmtId="0" fontId="0" fillId="0" borderId="0" xfId="0"/>
    <xf numFmtId="0" fontId="4" fillId="0" borderId="0" xfId="0" applyFont="1" applyAlignment="1">
      <alignment horizontal="left" vertical="top" wrapText="1"/>
    </xf>
    <xf numFmtId="49" fontId="3" fillId="2" borderId="0" xfId="0" applyNumberFormat="1" applyFont="1" applyFill="1" applyAlignment="1" applyProtection="1">
      <alignment horizontal="left" vertical="center"/>
      <protection locked="0"/>
    </xf>
    <xf numFmtId="49" fontId="3" fillId="0" borderId="0" xfId="0" applyNumberFormat="1" applyFont="1" applyAlignment="1">
      <alignment horizontal="left" vertical="center"/>
    </xf>
    <xf numFmtId="0" fontId="3" fillId="0" borderId="0" xfId="0" applyFont="1" applyAlignment="1">
      <alignment horizontal="left" vertical="center" wrapText="1"/>
    </xf>
    <xf numFmtId="4" fontId="19" fillId="0" borderId="5" xfId="0" applyNumberFormat="1" applyFont="1" applyBorder="1" applyAlignment="1">
      <alignment vertical="center"/>
    </xf>
    <xf numFmtId="0" fontId="0" fillId="0" borderId="5" xfId="0" applyBorder="1" applyAlignment="1">
      <alignment vertical="center"/>
    </xf>
    <xf numFmtId="0" fontId="2" fillId="0" borderId="0" xfId="0" applyFont="1" applyAlignment="1">
      <alignment horizontal="right" vertical="center"/>
    </xf>
    <xf numFmtId="4" fontId="20" fillId="0" borderId="0" xfId="0" applyNumberFormat="1" applyFont="1" applyAlignment="1">
      <alignment vertical="center"/>
    </xf>
    <xf numFmtId="0" fontId="2" fillId="0" borderId="0" xfId="0" applyFont="1" applyAlignment="1">
      <alignment vertical="center"/>
    </xf>
    <xf numFmtId="164" fontId="2" fillId="0" borderId="0" xfId="0" applyNumberFormat="1" applyFont="1" applyAlignment="1">
      <alignment horizontal="left" vertical="center"/>
    </xf>
    <xf numFmtId="4" fontId="5" fillId="3" borderId="7" xfId="0" applyNumberFormat="1" applyFont="1" applyFill="1" applyBorder="1" applyAlignment="1">
      <alignment vertical="center"/>
    </xf>
    <xf numFmtId="0" fontId="0" fillId="3" borderId="7" xfId="0" applyFill="1" applyBorder="1" applyAlignment="1">
      <alignment vertical="center"/>
    </xf>
    <xf numFmtId="0" fontId="0" fillId="3" borderId="8" xfId="0" applyFill="1" applyBorder="1" applyAlignment="1">
      <alignment vertical="center"/>
    </xf>
    <xf numFmtId="0" fontId="5" fillId="3" borderId="7" xfId="0" applyFont="1" applyFill="1" applyBorder="1" applyAlignment="1">
      <alignment horizontal="left" vertical="center"/>
    </xf>
    <xf numFmtId="4" fontId="8" fillId="0" borderId="0" xfId="0" applyNumberFormat="1" applyFont="1" applyAlignment="1">
      <alignment vertical="center"/>
    </xf>
    <xf numFmtId="0" fontId="8" fillId="0" borderId="0" xfId="0" applyFont="1" applyAlignment="1">
      <alignment vertical="center"/>
    </xf>
    <xf numFmtId="4" fontId="8" fillId="0" borderId="0" xfId="0" applyNumberFormat="1" applyFont="1" applyAlignment="1">
      <alignment horizontal="right" vertical="center"/>
    </xf>
    <xf numFmtId="0" fontId="23" fillId="4" borderId="7" xfId="0" applyFont="1" applyFill="1" applyBorder="1" applyAlignment="1">
      <alignment horizontal="right" vertical="center"/>
    </xf>
    <xf numFmtId="4" fontId="28" fillId="0" borderId="0" xfId="0" applyNumberFormat="1" applyFont="1" applyAlignment="1">
      <alignment horizontal="right" vertical="center"/>
    </xf>
    <xf numFmtId="0" fontId="28" fillId="0" borderId="0" xfId="0" applyFont="1" applyAlignment="1">
      <alignment vertical="center"/>
    </xf>
    <xf numFmtId="0" fontId="3" fillId="0" borderId="0" xfId="0" applyFont="1" applyAlignment="1">
      <alignment vertical="center" wrapText="1"/>
    </xf>
    <xf numFmtId="0" fontId="3" fillId="0" borderId="0" xfId="0" applyFont="1" applyAlignment="1">
      <alignment vertical="center"/>
    </xf>
    <xf numFmtId="165" fontId="3" fillId="0" borderId="0" xfId="0" applyNumberFormat="1" applyFont="1" applyAlignment="1">
      <alignment horizontal="left" vertical="center"/>
    </xf>
    <xf numFmtId="4" fontId="28" fillId="0" borderId="0" xfId="0" applyNumberFormat="1" applyFont="1" applyAlignment="1">
      <alignment vertical="center"/>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Alignment="1">
      <alignment horizontal="left" vertical="center"/>
    </xf>
    <xf numFmtId="4" fontId="25" fillId="0" borderId="0" xfId="0" applyNumberFormat="1" applyFont="1" applyAlignment="1">
      <alignment vertical="center"/>
    </xf>
    <xf numFmtId="0" fontId="2" fillId="0" borderId="0" xfId="0" applyFont="1" applyAlignment="1">
      <alignment horizontal="left" vertical="center" wrapText="1"/>
    </xf>
    <xf numFmtId="0" fontId="2" fillId="0" borderId="0" xfId="0" applyFont="1" applyAlignment="1">
      <alignment horizontal="left" vertical="center"/>
    </xf>
    <xf numFmtId="0" fontId="0" fillId="0" borderId="0" xfId="0" applyAlignment="1">
      <alignment vertical="center"/>
    </xf>
    <xf numFmtId="0" fontId="3" fillId="2" borderId="0" xfId="0" applyFont="1" applyFill="1" applyAlignment="1" applyProtection="1">
      <alignment horizontal="left" vertical="center"/>
      <protection locked="0"/>
    </xf>
    <xf numFmtId="0" fontId="46" fillId="0" borderId="0" xfId="2" applyFont="1"/>
    <xf numFmtId="0" fontId="47" fillId="0" borderId="0" xfId="3" applyFont="1"/>
    <xf numFmtId="0" fontId="45" fillId="0" borderId="0" xfId="2"/>
    <xf numFmtId="0" fontId="48" fillId="0" borderId="23" xfId="2" applyFont="1" applyBorder="1"/>
    <xf numFmtId="0" fontId="45" fillId="0" borderId="23" xfId="2" applyBorder="1"/>
    <xf numFmtId="0" fontId="45" fillId="0" borderId="0" xfId="2" applyAlignment="1">
      <alignment wrapText="1"/>
    </xf>
    <xf numFmtId="0" fontId="49" fillId="0" borderId="0" xfId="2" applyFont="1" applyAlignment="1">
      <alignment wrapText="1"/>
    </xf>
    <xf numFmtId="0" fontId="50" fillId="0" borderId="0" xfId="2" applyFont="1" applyAlignment="1">
      <alignment horizontal="justify" wrapText="1"/>
    </xf>
    <xf numFmtId="0" fontId="51" fillId="0" borderId="0" xfId="2" applyFont="1" applyAlignment="1">
      <alignment wrapText="1"/>
    </xf>
    <xf numFmtId="0" fontId="49" fillId="0" borderId="0" xfId="2" applyFont="1"/>
    <xf numFmtId="0" fontId="50" fillId="0" borderId="0" xfId="2" applyFont="1" applyAlignment="1">
      <alignment vertical="top"/>
    </xf>
    <xf numFmtId="0" fontId="50" fillId="0" borderId="0" xfId="2" applyFont="1" applyAlignment="1">
      <alignment vertical="top" wrapText="1" shrinkToFit="1"/>
    </xf>
    <xf numFmtId="0" fontId="51" fillId="0" borderId="0" xfId="2" applyFont="1" applyAlignment="1">
      <alignment vertical="top" wrapText="1"/>
    </xf>
    <xf numFmtId="0" fontId="51" fillId="0" borderId="0" xfId="2" applyFont="1"/>
    <xf numFmtId="0" fontId="50" fillId="0" borderId="0" xfId="2" applyFont="1" applyAlignment="1">
      <alignment vertical="top" wrapText="1"/>
    </xf>
    <xf numFmtId="0" fontId="50" fillId="0" borderId="0" xfId="2" applyFont="1"/>
    <xf numFmtId="0" fontId="54" fillId="0" borderId="0" xfId="2" applyFont="1" applyAlignment="1">
      <alignment vertical="top" wrapText="1"/>
    </xf>
    <xf numFmtId="49" fontId="50" fillId="0" borderId="0" xfId="2" applyNumberFormat="1" applyFont="1" applyAlignment="1">
      <alignment vertical="top"/>
    </xf>
    <xf numFmtId="0" fontId="54" fillId="0" borderId="0" xfId="2" applyFont="1" applyAlignment="1">
      <alignment vertical="top" wrapText="1" readingOrder="1"/>
    </xf>
    <xf numFmtId="0" fontId="54" fillId="0" borderId="0" xfId="2" applyFont="1" applyAlignment="1">
      <alignment horizontal="left" vertical="top" wrapText="1"/>
    </xf>
    <xf numFmtId="49" fontId="50" fillId="0" borderId="0" xfId="2" applyNumberFormat="1" applyFont="1" applyAlignment="1">
      <alignment vertical="top" wrapText="1"/>
    </xf>
    <xf numFmtId="0" fontId="55" fillId="0" borderId="0" xfId="2" applyFont="1" applyAlignment="1">
      <alignment vertical="top" wrapText="1"/>
    </xf>
    <xf numFmtId="0" fontId="54" fillId="0" borderId="0" xfId="2" applyFont="1" applyAlignment="1">
      <alignment horizontal="justify" vertical="top" wrapText="1"/>
    </xf>
    <xf numFmtId="49" fontId="49" fillId="0" borderId="0" xfId="2" applyNumberFormat="1" applyFont="1" applyAlignment="1">
      <alignment vertical="top"/>
    </xf>
    <xf numFmtId="0" fontId="49" fillId="0" borderId="0" xfId="2" applyFont="1" applyAlignment="1">
      <alignment vertical="top"/>
    </xf>
  </cellXfs>
  <cellStyles count="4">
    <cellStyle name="Hypertextový odkaz" xfId="1" builtinId="8"/>
    <cellStyle name="Normální" xfId="0" builtinId="0" customBuiltin="1"/>
    <cellStyle name="Normální 2" xfId="2" xr:uid="{B8627DDA-9DBA-40C3-842D-0CE4D1F1EEF2}"/>
    <cellStyle name="Normální 3" xfId="3" xr:uid="{995F7201-CE02-491E-87C0-475ADA7A0F0C}"/>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B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C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D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E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hyperlink" Target="https://podminky.urs.cz/item/CS_URS_2023_02/997013151" TargetMode="Externa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podminky.urs.cz/item/CS_URS_2023_02/965045113" TargetMode="External"/><Relationship Id="rId13" Type="http://schemas.openxmlformats.org/officeDocument/2006/relationships/hyperlink" Target="https://podminky.urs.cz/item/CS_URS_2023_02/763131821" TargetMode="External"/><Relationship Id="rId18" Type="http://schemas.openxmlformats.org/officeDocument/2006/relationships/hyperlink" Target="https://podminky.urs.cz/item/CS_URS_2023_02/781471810" TargetMode="External"/><Relationship Id="rId3" Type="http://schemas.openxmlformats.org/officeDocument/2006/relationships/hyperlink" Target="https://podminky.urs.cz/item/CS_URS_2023_02/162211311" TargetMode="External"/><Relationship Id="rId7" Type="http://schemas.openxmlformats.org/officeDocument/2006/relationships/hyperlink" Target="https://podminky.urs.cz/item/CS_URS_2023_02/965049111" TargetMode="External"/><Relationship Id="rId12" Type="http://schemas.openxmlformats.org/officeDocument/2006/relationships/hyperlink" Target="https://podminky.urs.cz/item/CS_URS_2023_02/713120821" TargetMode="External"/><Relationship Id="rId17" Type="http://schemas.openxmlformats.org/officeDocument/2006/relationships/hyperlink" Target="https://podminky.urs.cz/item/CS_URS_2023_02/776410811" TargetMode="External"/><Relationship Id="rId2" Type="http://schemas.openxmlformats.org/officeDocument/2006/relationships/hyperlink" Target="https://podminky.urs.cz/item/CS_URS_2023_02/122211101" TargetMode="External"/><Relationship Id="rId16" Type="http://schemas.openxmlformats.org/officeDocument/2006/relationships/hyperlink" Target="https://podminky.urs.cz/item/CS_URS_2023_02/776201812" TargetMode="External"/><Relationship Id="rId1" Type="http://schemas.openxmlformats.org/officeDocument/2006/relationships/hyperlink" Target="https://podminky.urs.cz/item/CS_URS_2023_02/113311171" TargetMode="External"/><Relationship Id="rId6" Type="http://schemas.openxmlformats.org/officeDocument/2006/relationships/hyperlink" Target="https://podminky.urs.cz/item/CS_URS_2023_02/965042141" TargetMode="External"/><Relationship Id="rId11" Type="http://schemas.openxmlformats.org/officeDocument/2006/relationships/hyperlink" Target="https://podminky.urs.cz/item/CS_URS_2023_02/711131811" TargetMode="External"/><Relationship Id="rId5" Type="http://schemas.openxmlformats.org/officeDocument/2006/relationships/hyperlink" Target="https://podminky.urs.cz/item/CS_URS_2023_02/961044111" TargetMode="External"/><Relationship Id="rId15" Type="http://schemas.openxmlformats.org/officeDocument/2006/relationships/hyperlink" Target="https://podminky.urs.cz/item/CS_URS_2023_02/771571810" TargetMode="External"/><Relationship Id="rId10" Type="http://schemas.openxmlformats.org/officeDocument/2006/relationships/hyperlink" Target="https://podminky.urs.cz/item/CS_URS_2023_02/997013113" TargetMode="External"/><Relationship Id="rId19" Type="http://schemas.openxmlformats.org/officeDocument/2006/relationships/drawing" Target="../drawings/drawing2.xml"/><Relationship Id="rId4" Type="http://schemas.openxmlformats.org/officeDocument/2006/relationships/hyperlink" Target="https://podminky.urs.cz/item/CS_URS_2023_02/162211319" TargetMode="External"/><Relationship Id="rId9" Type="http://schemas.openxmlformats.org/officeDocument/2006/relationships/hyperlink" Target="https://podminky.urs.cz/item/CS_URS_2023_02/978013191" TargetMode="External"/><Relationship Id="rId14" Type="http://schemas.openxmlformats.org/officeDocument/2006/relationships/hyperlink" Target="https://podminky.urs.cz/item/CS_URS_2023_02/771471810"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s://podminky.urs.cz/item/CS_URS_2023_02/342272245" TargetMode="External"/><Relationship Id="rId18" Type="http://schemas.openxmlformats.org/officeDocument/2006/relationships/hyperlink" Target="https://podminky.urs.cz/item/CS_URS_2023_02/631362021" TargetMode="External"/><Relationship Id="rId26" Type="http://schemas.openxmlformats.org/officeDocument/2006/relationships/hyperlink" Target="https://podminky.urs.cz/item/CS_URS_2023_02/998713101" TargetMode="External"/><Relationship Id="rId39" Type="http://schemas.openxmlformats.org/officeDocument/2006/relationships/hyperlink" Target="https://podminky.urs.cz/item/CS_URS_2023_02/998771101" TargetMode="External"/><Relationship Id="rId21" Type="http://schemas.openxmlformats.org/officeDocument/2006/relationships/hyperlink" Target="https://podminky.urs.cz/item/CS_URS_2023_02/953993311" TargetMode="External"/><Relationship Id="rId34" Type="http://schemas.openxmlformats.org/officeDocument/2006/relationships/hyperlink" Target="https://podminky.urs.cz/item/CS_URS_2023_02/771574419" TargetMode="External"/><Relationship Id="rId42" Type="http://schemas.openxmlformats.org/officeDocument/2006/relationships/hyperlink" Target="https://podminky.urs.cz/item/CS_URS_2023_02/776411212" TargetMode="External"/><Relationship Id="rId47" Type="http://schemas.openxmlformats.org/officeDocument/2006/relationships/hyperlink" Target="https://podminky.urs.cz/item/CS_URS_2023_02/632450133" TargetMode="External"/><Relationship Id="rId50" Type="http://schemas.openxmlformats.org/officeDocument/2006/relationships/hyperlink" Target="https://podminky.urs.cz/item/CS_URS_2023_02/998776101" TargetMode="External"/><Relationship Id="rId55" Type="http://schemas.openxmlformats.org/officeDocument/2006/relationships/hyperlink" Target="https://podminky.urs.cz/item/CS_URS_2023_02/776131111" TargetMode="External"/><Relationship Id="rId63" Type="http://schemas.openxmlformats.org/officeDocument/2006/relationships/hyperlink" Target="https://podminky.urs.cz/item/CS_URS_2023_02/781474115" TargetMode="External"/><Relationship Id="rId68" Type="http://schemas.openxmlformats.org/officeDocument/2006/relationships/hyperlink" Target="https://podminky.urs.cz/item/CS_URS_2023_02/784171113" TargetMode="External"/><Relationship Id="rId7" Type="http://schemas.openxmlformats.org/officeDocument/2006/relationships/hyperlink" Target="https://podminky.urs.cz/item/CS_URS_2023_02/317141445" TargetMode="External"/><Relationship Id="rId71" Type="http://schemas.openxmlformats.org/officeDocument/2006/relationships/hyperlink" Target="https://podminky.urs.cz/item/CS_URS_2023_02/784211103" TargetMode="External"/><Relationship Id="rId2" Type="http://schemas.openxmlformats.org/officeDocument/2006/relationships/hyperlink" Target="https://podminky.urs.cz/item/CS_URS_2023_02/271572211" TargetMode="External"/><Relationship Id="rId16" Type="http://schemas.openxmlformats.org/officeDocument/2006/relationships/hyperlink" Target="https://podminky.urs.cz/item/CS_URS_2023_02/612321141" TargetMode="External"/><Relationship Id="rId29" Type="http://schemas.openxmlformats.org/officeDocument/2006/relationships/hyperlink" Target="https://podminky.urs.cz/item/CS_URS_2023_02/763431041" TargetMode="External"/><Relationship Id="rId1" Type="http://schemas.openxmlformats.org/officeDocument/2006/relationships/hyperlink" Target="https://podminky.urs.cz/item/CS_URS_2023_02/181912112" TargetMode="External"/><Relationship Id="rId6" Type="http://schemas.openxmlformats.org/officeDocument/2006/relationships/hyperlink" Target="https://podminky.urs.cz/item/CS_URS_2023_02/317141443" TargetMode="External"/><Relationship Id="rId11" Type="http://schemas.openxmlformats.org/officeDocument/2006/relationships/hyperlink" Target="https://podminky.urs.cz/item/CS_URS_2023_02/342272215" TargetMode="External"/><Relationship Id="rId24" Type="http://schemas.openxmlformats.org/officeDocument/2006/relationships/hyperlink" Target="https://podminky.urs.cz/item/CS_URS_2023_02/998711101" TargetMode="External"/><Relationship Id="rId32" Type="http://schemas.openxmlformats.org/officeDocument/2006/relationships/hyperlink" Target="https://podminky.urs.cz/item/CS_URS_2023_02/771151024" TargetMode="External"/><Relationship Id="rId37" Type="http://schemas.openxmlformats.org/officeDocument/2006/relationships/hyperlink" Target="https://podminky.urs.cz/item/CS_URS_2023_02/632450132" TargetMode="External"/><Relationship Id="rId40" Type="http://schemas.openxmlformats.org/officeDocument/2006/relationships/hyperlink" Target="https://podminky.urs.cz/item/CS_URS_2023_02/776201913" TargetMode="External"/><Relationship Id="rId45" Type="http://schemas.openxmlformats.org/officeDocument/2006/relationships/hyperlink" Target="https://podminky.urs.cz/item/CS_URS_2023_02/776111311" TargetMode="External"/><Relationship Id="rId53" Type="http://schemas.openxmlformats.org/officeDocument/2006/relationships/hyperlink" Target="https://podminky.urs.cz/item/CS_URS_2023_02/777131111" TargetMode="External"/><Relationship Id="rId58" Type="http://schemas.openxmlformats.org/officeDocument/2006/relationships/hyperlink" Target="https://podminky.urs.cz/item/CS_URS_2023_02/632450133" TargetMode="External"/><Relationship Id="rId66" Type="http://schemas.openxmlformats.org/officeDocument/2006/relationships/hyperlink" Target="https://podminky.urs.cz/item/CS_URS_2023_02/784111003" TargetMode="External"/><Relationship Id="rId5" Type="http://schemas.openxmlformats.org/officeDocument/2006/relationships/hyperlink" Target="https://podminky.urs.cz/item/CS_URS_2023_02/317141442" TargetMode="External"/><Relationship Id="rId15" Type="http://schemas.openxmlformats.org/officeDocument/2006/relationships/hyperlink" Target="https://podminky.urs.cz/item/CS_URS_2023_02/612131100" TargetMode="External"/><Relationship Id="rId23" Type="http://schemas.openxmlformats.org/officeDocument/2006/relationships/hyperlink" Target="https://podminky.urs.cz/item/CS_URS_2023_02/711131101" TargetMode="External"/><Relationship Id="rId28" Type="http://schemas.openxmlformats.org/officeDocument/2006/relationships/hyperlink" Target="https://podminky.urs.cz/item/CS_URS_2023_02/763431011" TargetMode="External"/><Relationship Id="rId36" Type="http://schemas.openxmlformats.org/officeDocument/2006/relationships/hyperlink" Target="https://podminky.urs.cz/item/CS_URS_2023_02/771121011" TargetMode="External"/><Relationship Id="rId49" Type="http://schemas.openxmlformats.org/officeDocument/2006/relationships/hyperlink" Target="https://podminky.urs.cz/item/CS_URS_2023_02/776141124" TargetMode="External"/><Relationship Id="rId57" Type="http://schemas.openxmlformats.org/officeDocument/2006/relationships/hyperlink" Target="https://podminky.urs.cz/item/CS_URS_2023_02/776121112" TargetMode="External"/><Relationship Id="rId61" Type="http://schemas.openxmlformats.org/officeDocument/2006/relationships/hyperlink" Target="https://podminky.urs.cz/item/CS_URS_2023_02/781121011" TargetMode="External"/><Relationship Id="rId10" Type="http://schemas.openxmlformats.org/officeDocument/2006/relationships/hyperlink" Target="https://podminky.urs.cz/item/CS_URS_2023_02/317168061" TargetMode="External"/><Relationship Id="rId19" Type="http://schemas.openxmlformats.org/officeDocument/2006/relationships/hyperlink" Target="https://podminky.urs.cz/item/CS_URS_2023_02/632481215" TargetMode="External"/><Relationship Id="rId31" Type="http://schemas.openxmlformats.org/officeDocument/2006/relationships/hyperlink" Target="https://podminky.urs.cz/item/CS_URS_2023_02/998767201" TargetMode="External"/><Relationship Id="rId44" Type="http://schemas.openxmlformats.org/officeDocument/2006/relationships/hyperlink" Target="https://podminky.urs.cz/item/CS_URS_2023_02/776421311" TargetMode="External"/><Relationship Id="rId52" Type="http://schemas.openxmlformats.org/officeDocument/2006/relationships/hyperlink" Target="https://podminky.urs.cz/item/CS_URS_2023_02/777121105" TargetMode="External"/><Relationship Id="rId60" Type="http://schemas.openxmlformats.org/officeDocument/2006/relationships/hyperlink" Target="https://podminky.urs.cz/item/CS_URS_2023_02/781111011" TargetMode="External"/><Relationship Id="rId65" Type="http://schemas.openxmlformats.org/officeDocument/2006/relationships/hyperlink" Target="https://podminky.urs.cz/item/CS_URS_2023_02/998781101" TargetMode="External"/><Relationship Id="rId4" Type="http://schemas.openxmlformats.org/officeDocument/2006/relationships/hyperlink" Target="https://podminky.urs.cz/item/CS_URS_2023_02/275313711" TargetMode="External"/><Relationship Id="rId9" Type="http://schemas.openxmlformats.org/officeDocument/2006/relationships/hyperlink" Target="https://podminky.urs.cz/item/CS_URS_2023_02/317142422" TargetMode="External"/><Relationship Id="rId14" Type="http://schemas.openxmlformats.org/officeDocument/2006/relationships/hyperlink" Target="https://podminky.urs.cz/item/CS_URS_2023_02/342291121" TargetMode="External"/><Relationship Id="rId22" Type="http://schemas.openxmlformats.org/officeDocument/2006/relationships/hyperlink" Target="https://podminky.urs.cz/item/CS_URS_2023_02/998011001" TargetMode="External"/><Relationship Id="rId27" Type="http://schemas.openxmlformats.org/officeDocument/2006/relationships/hyperlink" Target="https://podminky.urs.cz/item/CS_URS_2023_02/763431001" TargetMode="External"/><Relationship Id="rId30" Type="http://schemas.openxmlformats.org/officeDocument/2006/relationships/hyperlink" Target="https://podminky.urs.cz/item/CS_URS_2023_02/998763301" TargetMode="External"/><Relationship Id="rId35" Type="http://schemas.openxmlformats.org/officeDocument/2006/relationships/hyperlink" Target="https://podminky.urs.cz/item/CS_URS_2023_02/771111011" TargetMode="External"/><Relationship Id="rId43" Type="http://schemas.openxmlformats.org/officeDocument/2006/relationships/hyperlink" Target="https://podminky.urs.cz/item/CS_URS_2023_02/776421111" TargetMode="External"/><Relationship Id="rId48" Type="http://schemas.openxmlformats.org/officeDocument/2006/relationships/hyperlink" Target="https://podminky.urs.cz/item/CS_URS_2023_02/776131111" TargetMode="External"/><Relationship Id="rId56" Type="http://schemas.openxmlformats.org/officeDocument/2006/relationships/hyperlink" Target="https://podminky.urs.cz/item/CS_URS_2023_02/776141124" TargetMode="External"/><Relationship Id="rId64" Type="http://schemas.openxmlformats.org/officeDocument/2006/relationships/hyperlink" Target="https://podminky.urs.cz/item/CS_URS_2023_02/781495211" TargetMode="External"/><Relationship Id="rId69" Type="http://schemas.openxmlformats.org/officeDocument/2006/relationships/hyperlink" Target="https://podminky.urs.cz/item/CS_URS_2023_02/784181123" TargetMode="External"/><Relationship Id="rId8" Type="http://schemas.openxmlformats.org/officeDocument/2006/relationships/hyperlink" Target="https://podminky.urs.cz/item/CS_URS_2023_02/317142412" TargetMode="External"/><Relationship Id="rId51" Type="http://schemas.openxmlformats.org/officeDocument/2006/relationships/hyperlink" Target="https://podminky.urs.cz/item/CS_URS_2023_02/777111111" TargetMode="External"/><Relationship Id="rId72" Type="http://schemas.openxmlformats.org/officeDocument/2006/relationships/drawing" Target="../drawings/drawing3.xml"/><Relationship Id="rId3" Type="http://schemas.openxmlformats.org/officeDocument/2006/relationships/hyperlink" Target="https://podminky.urs.cz/item/CS_URS_2023_02/273313511" TargetMode="External"/><Relationship Id="rId12" Type="http://schemas.openxmlformats.org/officeDocument/2006/relationships/hyperlink" Target="https://podminky.urs.cz/item/CS_URS_2023_02/342272225" TargetMode="External"/><Relationship Id="rId17" Type="http://schemas.openxmlformats.org/officeDocument/2006/relationships/hyperlink" Target="https://podminky.urs.cz/item/CS_URS_2023_02/631311115" TargetMode="External"/><Relationship Id="rId25" Type="http://schemas.openxmlformats.org/officeDocument/2006/relationships/hyperlink" Target="https://podminky.urs.cz/item/CS_URS_2023_02/713121121" TargetMode="External"/><Relationship Id="rId33" Type="http://schemas.openxmlformats.org/officeDocument/2006/relationships/hyperlink" Target="https://podminky.urs.cz/item/CS_URS_2023_02/776131111" TargetMode="External"/><Relationship Id="rId38" Type="http://schemas.openxmlformats.org/officeDocument/2006/relationships/hyperlink" Target="https://podminky.urs.cz/item/CS_URS_2023_02/771591112" TargetMode="External"/><Relationship Id="rId46" Type="http://schemas.openxmlformats.org/officeDocument/2006/relationships/hyperlink" Target="https://podminky.urs.cz/item/CS_URS_2023_02/776121112" TargetMode="External"/><Relationship Id="rId59" Type="http://schemas.openxmlformats.org/officeDocument/2006/relationships/hyperlink" Target="https://podminky.urs.cz/item/CS_URS_2023_02/998777101" TargetMode="External"/><Relationship Id="rId67" Type="http://schemas.openxmlformats.org/officeDocument/2006/relationships/hyperlink" Target="https://podminky.urs.cz/item/CS_URS_2023_02/784171101" TargetMode="External"/><Relationship Id="rId20" Type="http://schemas.openxmlformats.org/officeDocument/2006/relationships/hyperlink" Target="https://podminky.urs.cz/item/CS_URS_2023_02/634112123" TargetMode="External"/><Relationship Id="rId41" Type="http://schemas.openxmlformats.org/officeDocument/2006/relationships/hyperlink" Target="https://podminky.urs.cz/item/CS_URS_2023_02/776411111" TargetMode="External"/><Relationship Id="rId54" Type="http://schemas.openxmlformats.org/officeDocument/2006/relationships/hyperlink" Target="https://podminky.urs.cz/item/CS_URS_2023_02/777911113" TargetMode="External"/><Relationship Id="rId62" Type="http://schemas.openxmlformats.org/officeDocument/2006/relationships/hyperlink" Target="https://podminky.urs.cz/item/CS_URS_2023_02/781131112" TargetMode="External"/><Relationship Id="rId70" Type="http://schemas.openxmlformats.org/officeDocument/2006/relationships/hyperlink" Target="https://podminky.urs.cz/item/CS_URS_2023_02/784191007"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8" Type="http://schemas.openxmlformats.org/officeDocument/2006/relationships/hyperlink" Target="https://podminky.urs.cz/item/CS_URS_2023_02/871260310" TargetMode="External"/><Relationship Id="rId13" Type="http://schemas.openxmlformats.org/officeDocument/2006/relationships/hyperlink" Target="https://podminky.urs.cz/item/CS_URS_2023_02/721194104" TargetMode="External"/><Relationship Id="rId18" Type="http://schemas.openxmlformats.org/officeDocument/2006/relationships/hyperlink" Target="https://podminky.urs.cz/item/CS_URS_2023_02/722176113" TargetMode="External"/><Relationship Id="rId26" Type="http://schemas.openxmlformats.org/officeDocument/2006/relationships/hyperlink" Target="https://podminky.urs.cz/item/CS_URS_2023_02/722140114" TargetMode="External"/><Relationship Id="rId3" Type="http://schemas.openxmlformats.org/officeDocument/2006/relationships/hyperlink" Target="https://podminky.urs.cz/item/CS_URS_2023_02/162211311" TargetMode="External"/><Relationship Id="rId21" Type="http://schemas.openxmlformats.org/officeDocument/2006/relationships/hyperlink" Target="https://podminky.urs.cz/item/CS_URS_2023_02/722176116" TargetMode="External"/><Relationship Id="rId34" Type="http://schemas.openxmlformats.org/officeDocument/2006/relationships/hyperlink" Target="https://podminky.urs.cz/item/CS_URS_2023_02/725813111" TargetMode="External"/><Relationship Id="rId7" Type="http://schemas.openxmlformats.org/officeDocument/2006/relationships/hyperlink" Target="https://podminky.urs.cz/item/CS_URS_2023_02/871313121" TargetMode="External"/><Relationship Id="rId12" Type="http://schemas.openxmlformats.org/officeDocument/2006/relationships/hyperlink" Target="https://podminky.urs.cz/item/CS_URS_2023_02/721194103" TargetMode="External"/><Relationship Id="rId17" Type="http://schemas.openxmlformats.org/officeDocument/2006/relationships/hyperlink" Target="https://podminky.urs.cz/item/CS_URS_2023_02/722176112" TargetMode="External"/><Relationship Id="rId25" Type="http://schemas.openxmlformats.org/officeDocument/2006/relationships/hyperlink" Target="https://podminky.urs.cz/item/CS_URS_2023_02/722140113" TargetMode="External"/><Relationship Id="rId33" Type="http://schemas.openxmlformats.org/officeDocument/2006/relationships/hyperlink" Target="https://podminky.urs.cz/item/CS_URS_2023_02/998722101" TargetMode="External"/><Relationship Id="rId38" Type="http://schemas.openxmlformats.org/officeDocument/2006/relationships/drawing" Target="../drawings/drawing5.xml"/><Relationship Id="rId2" Type="http://schemas.openxmlformats.org/officeDocument/2006/relationships/hyperlink" Target="https://podminky.urs.cz/item/CS_URS_2023_02/132212331" TargetMode="External"/><Relationship Id="rId16" Type="http://schemas.openxmlformats.org/officeDocument/2006/relationships/hyperlink" Target="https://podminky.urs.cz/item/CS_URS_2023_02/998721101" TargetMode="External"/><Relationship Id="rId20" Type="http://schemas.openxmlformats.org/officeDocument/2006/relationships/hyperlink" Target="https://podminky.urs.cz/item/CS_URS_2023_02/722176115" TargetMode="External"/><Relationship Id="rId29" Type="http://schemas.openxmlformats.org/officeDocument/2006/relationships/hyperlink" Target="https://podminky.urs.cz/item/CS_URS_2023_02/722181221" TargetMode="External"/><Relationship Id="rId1" Type="http://schemas.openxmlformats.org/officeDocument/2006/relationships/hyperlink" Target="https://podminky.urs.cz/item/CS_URS_2023_02/997013151" TargetMode="External"/><Relationship Id="rId6" Type="http://schemas.openxmlformats.org/officeDocument/2006/relationships/hyperlink" Target="https://podminky.urs.cz/item/CS_URS_2023_02/871273121" TargetMode="External"/><Relationship Id="rId11" Type="http://schemas.openxmlformats.org/officeDocument/2006/relationships/hyperlink" Target="https://podminky.urs.cz/item/CS_URS_2023_02/998276101" TargetMode="External"/><Relationship Id="rId24" Type="http://schemas.openxmlformats.org/officeDocument/2006/relationships/hyperlink" Target="https://podminky.urs.cz/item/CS_URS_2023_02/722176119" TargetMode="External"/><Relationship Id="rId32" Type="http://schemas.openxmlformats.org/officeDocument/2006/relationships/hyperlink" Target="https://podminky.urs.cz/item/CS_URS_2023_02/722290234" TargetMode="External"/><Relationship Id="rId37" Type="http://schemas.openxmlformats.org/officeDocument/2006/relationships/hyperlink" Target="https://podminky.urs.cz/item/CS_URS_2023_02/998725101" TargetMode="External"/><Relationship Id="rId5" Type="http://schemas.openxmlformats.org/officeDocument/2006/relationships/hyperlink" Target="https://podminky.urs.cz/item/CS_URS_2023_02/871263121" TargetMode="External"/><Relationship Id="rId15" Type="http://schemas.openxmlformats.org/officeDocument/2006/relationships/hyperlink" Target="https://podminky.urs.cz/item/CS_URS_2023_02/721290112" TargetMode="External"/><Relationship Id="rId23" Type="http://schemas.openxmlformats.org/officeDocument/2006/relationships/hyperlink" Target="https://podminky.urs.cz/item/CS_URS_2023_02/722176118" TargetMode="External"/><Relationship Id="rId28" Type="http://schemas.openxmlformats.org/officeDocument/2006/relationships/hyperlink" Target="https://podminky.urs.cz/item/CS_URS_2023_02/722140116" TargetMode="External"/><Relationship Id="rId36" Type="http://schemas.openxmlformats.org/officeDocument/2006/relationships/hyperlink" Target="https://podminky.urs.cz/item/CS_URS_2023_02/725862103" TargetMode="External"/><Relationship Id="rId10" Type="http://schemas.openxmlformats.org/officeDocument/2006/relationships/hyperlink" Target="https://podminky.urs.cz/item/CS_URS_2023_02/871310310" TargetMode="External"/><Relationship Id="rId19" Type="http://schemas.openxmlformats.org/officeDocument/2006/relationships/hyperlink" Target="https://podminky.urs.cz/item/CS_URS_2023_02/722176114" TargetMode="External"/><Relationship Id="rId31" Type="http://schemas.openxmlformats.org/officeDocument/2006/relationships/hyperlink" Target="https://podminky.urs.cz/item/CS_URS_2023_02/722181255" TargetMode="External"/><Relationship Id="rId4" Type="http://schemas.openxmlformats.org/officeDocument/2006/relationships/hyperlink" Target="https://podminky.urs.cz/item/CS_URS_2023_02/162211319" TargetMode="External"/><Relationship Id="rId9" Type="http://schemas.openxmlformats.org/officeDocument/2006/relationships/hyperlink" Target="https://podminky.urs.cz/item/CS_URS_2023_02/871270310" TargetMode="External"/><Relationship Id="rId14" Type="http://schemas.openxmlformats.org/officeDocument/2006/relationships/hyperlink" Target="https://podminky.urs.cz/item/CS_URS_2023_02/721194105" TargetMode="External"/><Relationship Id="rId22" Type="http://schemas.openxmlformats.org/officeDocument/2006/relationships/hyperlink" Target="https://podminky.urs.cz/item/CS_URS_2023_02/722176117" TargetMode="External"/><Relationship Id="rId27" Type="http://schemas.openxmlformats.org/officeDocument/2006/relationships/hyperlink" Target="https://podminky.urs.cz/item/CS_URS_2023_02/722140115" TargetMode="External"/><Relationship Id="rId30" Type="http://schemas.openxmlformats.org/officeDocument/2006/relationships/hyperlink" Target="https://podminky.urs.cz/item/CS_URS_2023_02/722181232" TargetMode="External"/><Relationship Id="rId35" Type="http://schemas.openxmlformats.org/officeDocument/2006/relationships/hyperlink" Target="https://podminky.urs.cz/item/CS_URS_2023_02/725861102" TargetMode="Externa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72"/>
  <sheetViews>
    <sheetView showGridLines="0" workbookViewId="0"/>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6" t="s">
        <v>0</v>
      </c>
      <c r="AZ1" s="16" t="s">
        <v>1</v>
      </c>
      <c r="BA1" s="16" t="s">
        <v>2</v>
      </c>
      <c r="BB1" s="16" t="s">
        <v>3</v>
      </c>
      <c r="BT1" s="16" t="s">
        <v>4</v>
      </c>
      <c r="BU1" s="16" t="s">
        <v>4</v>
      </c>
      <c r="BV1" s="16" t="s">
        <v>5</v>
      </c>
    </row>
    <row r="2" spans="1:74" ht="36.950000000000003" customHeight="1">
      <c r="AR2" s="222"/>
      <c r="AS2" s="222"/>
      <c r="AT2" s="222"/>
      <c r="AU2" s="222"/>
      <c r="AV2" s="222"/>
      <c r="AW2" s="222"/>
      <c r="AX2" s="222"/>
      <c r="AY2" s="222"/>
      <c r="AZ2" s="222"/>
      <c r="BA2" s="222"/>
      <c r="BB2" s="222"/>
      <c r="BC2" s="222"/>
      <c r="BD2" s="222"/>
      <c r="BE2" s="222"/>
      <c r="BS2" s="17" t="s">
        <v>6</v>
      </c>
      <c r="BT2" s="17" t="s">
        <v>7</v>
      </c>
    </row>
    <row r="3" spans="1:74"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ht="24.95" customHeight="1">
      <c r="B4" s="20"/>
      <c r="D4" s="21" t="s">
        <v>9</v>
      </c>
      <c r="AR4" s="20"/>
      <c r="AS4" s="22" t="s">
        <v>10</v>
      </c>
      <c r="BE4" s="23" t="s">
        <v>11</v>
      </c>
      <c r="BS4" s="17" t="s">
        <v>12</v>
      </c>
    </row>
    <row r="5" spans="1:74" ht="12" customHeight="1">
      <c r="B5" s="20"/>
      <c r="D5" s="24" t="s">
        <v>13</v>
      </c>
      <c r="K5" s="221" t="s">
        <v>14</v>
      </c>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R5" s="20"/>
      <c r="BE5" s="218" t="s">
        <v>15</v>
      </c>
      <c r="BS5" s="17" t="s">
        <v>6</v>
      </c>
    </row>
    <row r="6" spans="1:74" ht="36.950000000000003" customHeight="1">
      <c r="B6" s="20"/>
      <c r="D6" s="26" t="s">
        <v>16</v>
      </c>
      <c r="K6" s="223" t="s">
        <v>17</v>
      </c>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c r="AL6" s="222"/>
      <c r="AM6" s="222"/>
      <c r="AN6" s="222"/>
      <c r="AO6" s="222"/>
      <c r="AR6" s="20"/>
      <c r="BE6" s="219"/>
      <c r="BS6" s="17" t="s">
        <v>6</v>
      </c>
    </row>
    <row r="7" spans="1:74" ht="12" customHeight="1">
      <c r="B7" s="20"/>
      <c r="D7" s="27" t="s">
        <v>18</v>
      </c>
      <c r="K7" s="25" t="s">
        <v>19</v>
      </c>
      <c r="AK7" s="27" t="s">
        <v>20</v>
      </c>
      <c r="AN7" s="25" t="s">
        <v>21</v>
      </c>
      <c r="AR7" s="20"/>
      <c r="BE7" s="219"/>
      <c r="BS7" s="17" t="s">
        <v>6</v>
      </c>
    </row>
    <row r="8" spans="1:74" ht="12" customHeight="1">
      <c r="B8" s="20"/>
      <c r="D8" s="27" t="s">
        <v>22</v>
      </c>
      <c r="K8" s="25" t="s">
        <v>23</v>
      </c>
      <c r="AK8" s="27" t="s">
        <v>24</v>
      </c>
      <c r="AN8" s="28" t="s">
        <v>25</v>
      </c>
      <c r="AR8" s="20"/>
      <c r="BE8" s="219"/>
      <c r="BS8" s="17" t="s">
        <v>6</v>
      </c>
    </row>
    <row r="9" spans="1:74" ht="14.45" customHeight="1">
      <c r="B9" s="20"/>
      <c r="AR9" s="20"/>
      <c r="BE9" s="219"/>
      <c r="BS9" s="17" t="s">
        <v>6</v>
      </c>
    </row>
    <row r="10" spans="1:74" ht="12" customHeight="1">
      <c r="B10" s="20"/>
      <c r="D10" s="27" t="s">
        <v>26</v>
      </c>
      <c r="AK10" s="27" t="s">
        <v>27</v>
      </c>
      <c r="AN10" s="25" t="s">
        <v>28</v>
      </c>
      <c r="AR10" s="20"/>
      <c r="BE10" s="219"/>
      <c r="BS10" s="17" t="s">
        <v>6</v>
      </c>
    </row>
    <row r="11" spans="1:74" ht="18.399999999999999" customHeight="1">
      <c r="B11" s="20"/>
      <c r="E11" s="25" t="s">
        <v>29</v>
      </c>
      <c r="AK11" s="27" t="s">
        <v>30</v>
      </c>
      <c r="AN11" s="25" t="s">
        <v>21</v>
      </c>
      <c r="AR11" s="20"/>
      <c r="BE11" s="219"/>
      <c r="BS11" s="17" t="s">
        <v>6</v>
      </c>
    </row>
    <row r="12" spans="1:74" ht="6.95" customHeight="1">
      <c r="B12" s="20"/>
      <c r="AR12" s="20"/>
      <c r="BE12" s="219"/>
      <c r="BS12" s="17" t="s">
        <v>6</v>
      </c>
    </row>
    <row r="13" spans="1:74" ht="12" customHeight="1">
      <c r="B13" s="20"/>
      <c r="D13" s="27" t="s">
        <v>31</v>
      </c>
      <c r="AK13" s="27" t="s">
        <v>27</v>
      </c>
      <c r="AN13" s="29" t="s">
        <v>32</v>
      </c>
      <c r="AR13" s="20"/>
      <c r="BE13" s="219"/>
      <c r="BS13" s="17" t="s">
        <v>6</v>
      </c>
    </row>
    <row r="14" spans="1:74" ht="12.75">
      <c r="B14" s="20"/>
      <c r="E14" s="224" t="s">
        <v>32</v>
      </c>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7" t="s">
        <v>30</v>
      </c>
      <c r="AN14" s="29" t="s">
        <v>32</v>
      </c>
      <c r="AR14" s="20"/>
      <c r="BE14" s="219"/>
      <c r="BS14" s="17" t="s">
        <v>6</v>
      </c>
    </row>
    <row r="15" spans="1:74" ht="6.95" customHeight="1">
      <c r="B15" s="20"/>
      <c r="AR15" s="20"/>
      <c r="BE15" s="219"/>
      <c r="BS15" s="17" t="s">
        <v>4</v>
      </c>
    </row>
    <row r="16" spans="1:74" ht="12" customHeight="1">
      <c r="B16" s="20"/>
      <c r="D16" s="27" t="s">
        <v>33</v>
      </c>
      <c r="AK16" s="27" t="s">
        <v>27</v>
      </c>
      <c r="AN16" s="25" t="s">
        <v>34</v>
      </c>
      <c r="AR16" s="20"/>
      <c r="BE16" s="219"/>
      <c r="BS16" s="17" t="s">
        <v>4</v>
      </c>
    </row>
    <row r="17" spans="2:71" ht="18.399999999999999" customHeight="1">
      <c r="B17" s="20"/>
      <c r="E17" s="25" t="s">
        <v>35</v>
      </c>
      <c r="AK17" s="27" t="s">
        <v>30</v>
      </c>
      <c r="AN17" s="25" t="s">
        <v>21</v>
      </c>
      <c r="AR17" s="20"/>
      <c r="BE17" s="219"/>
      <c r="BS17" s="17" t="s">
        <v>4</v>
      </c>
    </row>
    <row r="18" spans="2:71" ht="6.95" customHeight="1">
      <c r="B18" s="20"/>
      <c r="AR18" s="20"/>
      <c r="BE18" s="219"/>
      <c r="BS18" s="17" t="s">
        <v>6</v>
      </c>
    </row>
    <row r="19" spans="2:71" ht="12" customHeight="1">
      <c r="B19" s="20"/>
      <c r="D19" s="27" t="s">
        <v>36</v>
      </c>
      <c r="AK19" s="27" t="s">
        <v>27</v>
      </c>
      <c r="AN19" s="25" t="s">
        <v>34</v>
      </c>
      <c r="AR19" s="20"/>
      <c r="BE19" s="219"/>
      <c r="BS19" s="17" t="s">
        <v>6</v>
      </c>
    </row>
    <row r="20" spans="2:71" ht="18.399999999999999" customHeight="1">
      <c r="B20" s="20"/>
      <c r="E20" s="25" t="s">
        <v>35</v>
      </c>
      <c r="AK20" s="27" t="s">
        <v>30</v>
      </c>
      <c r="AN20" s="25" t="s">
        <v>21</v>
      </c>
      <c r="AR20" s="20"/>
      <c r="BE20" s="219"/>
      <c r="BS20" s="17" t="s">
        <v>4</v>
      </c>
    </row>
    <row r="21" spans="2:71" ht="6.95" customHeight="1">
      <c r="B21" s="20"/>
      <c r="AR21" s="20"/>
      <c r="BE21" s="219"/>
    </row>
    <row r="22" spans="2:71" ht="12" customHeight="1">
      <c r="B22" s="20"/>
      <c r="D22" s="27" t="s">
        <v>37</v>
      </c>
      <c r="AR22" s="20"/>
      <c r="BE22" s="219"/>
    </row>
    <row r="23" spans="2:71" ht="47.25" customHeight="1">
      <c r="B23" s="20"/>
      <c r="E23" s="226" t="s">
        <v>38</v>
      </c>
      <c r="F23" s="226"/>
      <c r="G23" s="226"/>
      <c r="H23" s="226"/>
      <c r="I23" s="226"/>
      <c r="J23" s="226"/>
      <c r="K23" s="226"/>
      <c r="L23" s="226"/>
      <c r="M23" s="226"/>
      <c r="N23" s="226"/>
      <c r="O23" s="226"/>
      <c r="P23" s="226"/>
      <c r="Q23" s="226"/>
      <c r="R23" s="226"/>
      <c r="S23" s="226"/>
      <c r="T23" s="226"/>
      <c r="U23" s="226"/>
      <c r="V23" s="226"/>
      <c r="W23" s="226"/>
      <c r="X23" s="226"/>
      <c r="Y23" s="226"/>
      <c r="Z23" s="226"/>
      <c r="AA23" s="226"/>
      <c r="AB23" s="226"/>
      <c r="AC23" s="226"/>
      <c r="AD23" s="226"/>
      <c r="AE23" s="226"/>
      <c r="AF23" s="226"/>
      <c r="AG23" s="226"/>
      <c r="AH23" s="226"/>
      <c r="AI23" s="226"/>
      <c r="AJ23" s="226"/>
      <c r="AK23" s="226"/>
      <c r="AL23" s="226"/>
      <c r="AM23" s="226"/>
      <c r="AN23" s="226"/>
      <c r="AR23" s="20"/>
      <c r="BE23" s="219"/>
    </row>
    <row r="24" spans="2:71" ht="6.95" customHeight="1">
      <c r="B24" s="20"/>
      <c r="AR24" s="20"/>
      <c r="BE24" s="219"/>
    </row>
    <row r="25" spans="2:71" ht="6.95" customHeight="1">
      <c r="B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R25" s="20"/>
      <c r="BE25" s="219"/>
    </row>
    <row r="26" spans="2:71" s="1" customFormat="1" ht="25.9" customHeight="1">
      <c r="B26" s="32"/>
      <c r="D26" s="33" t="s">
        <v>39</v>
      </c>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227">
        <f>ROUND(AG54,2)</f>
        <v>0</v>
      </c>
      <c r="AL26" s="228"/>
      <c r="AM26" s="228"/>
      <c r="AN26" s="228"/>
      <c r="AO26" s="228"/>
      <c r="AR26" s="32"/>
      <c r="BE26" s="219"/>
    </row>
    <row r="27" spans="2:71" s="1" customFormat="1" ht="6.95" customHeight="1">
      <c r="B27" s="32"/>
      <c r="AR27" s="32"/>
      <c r="BE27" s="219"/>
    </row>
    <row r="28" spans="2:71" s="1" customFormat="1" ht="12.75">
      <c r="B28" s="32"/>
      <c r="L28" s="229" t="s">
        <v>40</v>
      </c>
      <c r="M28" s="229"/>
      <c r="N28" s="229"/>
      <c r="O28" s="229"/>
      <c r="P28" s="229"/>
      <c r="W28" s="229" t="s">
        <v>41</v>
      </c>
      <c r="X28" s="229"/>
      <c r="Y28" s="229"/>
      <c r="Z28" s="229"/>
      <c r="AA28" s="229"/>
      <c r="AB28" s="229"/>
      <c r="AC28" s="229"/>
      <c r="AD28" s="229"/>
      <c r="AE28" s="229"/>
      <c r="AK28" s="229" t="s">
        <v>42</v>
      </c>
      <c r="AL28" s="229"/>
      <c r="AM28" s="229"/>
      <c r="AN28" s="229"/>
      <c r="AO28" s="229"/>
      <c r="AR28" s="32"/>
      <c r="BE28" s="219"/>
    </row>
    <row r="29" spans="2:71" s="2" customFormat="1" ht="14.45" customHeight="1">
      <c r="B29" s="36"/>
      <c r="D29" s="27" t="s">
        <v>43</v>
      </c>
      <c r="F29" s="27" t="s">
        <v>44</v>
      </c>
      <c r="L29" s="232">
        <v>0.21</v>
      </c>
      <c r="M29" s="231"/>
      <c r="N29" s="231"/>
      <c r="O29" s="231"/>
      <c r="P29" s="231"/>
      <c r="W29" s="230">
        <f>ROUND(AZ54, 2)</f>
        <v>0</v>
      </c>
      <c r="X29" s="231"/>
      <c r="Y29" s="231"/>
      <c r="Z29" s="231"/>
      <c r="AA29" s="231"/>
      <c r="AB29" s="231"/>
      <c r="AC29" s="231"/>
      <c r="AD29" s="231"/>
      <c r="AE29" s="231"/>
      <c r="AK29" s="230">
        <f>ROUND(AV54, 2)</f>
        <v>0</v>
      </c>
      <c r="AL29" s="231"/>
      <c r="AM29" s="231"/>
      <c r="AN29" s="231"/>
      <c r="AO29" s="231"/>
      <c r="AR29" s="36"/>
      <c r="BE29" s="220"/>
    </row>
    <row r="30" spans="2:71" s="2" customFormat="1" ht="14.45" customHeight="1">
      <c r="B30" s="36"/>
      <c r="F30" s="27" t="s">
        <v>45</v>
      </c>
      <c r="L30" s="232">
        <v>0.15</v>
      </c>
      <c r="M30" s="231"/>
      <c r="N30" s="231"/>
      <c r="O30" s="231"/>
      <c r="P30" s="231"/>
      <c r="W30" s="230">
        <f>ROUND(BA54, 2)</f>
        <v>0</v>
      </c>
      <c r="X30" s="231"/>
      <c r="Y30" s="231"/>
      <c r="Z30" s="231"/>
      <c r="AA30" s="231"/>
      <c r="AB30" s="231"/>
      <c r="AC30" s="231"/>
      <c r="AD30" s="231"/>
      <c r="AE30" s="231"/>
      <c r="AK30" s="230">
        <f>ROUND(AW54, 2)</f>
        <v>0</v>
      </c>
      <c r="AL30" s="231"/>
      <c r="AM30" s="231"/>
      <c r="AN30" s="231"/>
      <c r="AO30" s="231"/>
      <c r="AR30" s="36"/>
      <c r="BE30" s="220"/>
    </row>
    <row r="31" spans="2:71" s="2" customFormat="1" ht="14.45" hidden="1" customHeight="1">
      <c r="B31" s="36"/>
      <c r="F31" s="27" t="s">
        <v>46</v>
      </c>
      <c r="L31" s="232">
        <v>0.21</v>
      </c>
      <c r="M31" s="231"/>
      <c r="N31" s="231"/>
      <c r="O31" s="231"/>
      <c r="P31" s="231"/>
      <c r="W31" s="230">
        <f>ROUND(BB54, 2)</f>
        <v>0</v>
      </c>
      <c r="X31" s="231"/>
      <c r="Y31" s="231"/>
      <c r="Z31" s="231"/>
      <c r="AA31" s="231"/>
      <c r="AB31" s="231"/>
      <c r="AC31" s="231"/>
      <c r="AD31" s="231"/>
      <c r="AE31" s="231"/>
      <c r="AK31" s="230">
        <v>0</v>
      </c>
      <c r="AL31" s="231"/>
      <c r="AM31" s="231"/>
      <c r="AN31" s="231"/>
      <c r="AO31" s="231"/>
      <c r="AR31" s="36"/>
      <c r="BE31" s="220"/>
    </row>
    <row r="32" spans="2:71" s="2" customFormat="1" ht="14.45" hidden="1" customHeight="1">
      <c r="B32" s="36"/>
      <c r="F32" s="27" t="s">
        <v>47</v>
      </c>
      <c r="L32" s="232">
        <v>0.15</v>
      </c>
      <c r="M32" s="231"/>
      <c r="N32" s="231"/>
      <c r="O32" s="231"/>
      <c r="P32" s="231"/>
      <c r="W32" s="230">
        <f>ROUND(BC54, 2)</f>
        <v>0</v>
      </c>
      <c r="X32" s="231"/>
      <c r="Y32" s="231"/>
      <c r="Z32" s="231"/>
      <c r="AA32" s="231"/>
      <c r="AB32" s="231"/>
      <c r="AC32" s="231"/>
      <c r="AD32" s="231"/>
      <c r="AE32" s="231"/>
      <c r="AK32" s="230">
        <v>0</v>
      </c>
      <c r="AL32" s="231"/>
      <c r="AM32" s="231"/>
      <c r="AN32" s="231"/>
      <c r="AO32" s="231"/>
      <c r="AR32" s="36"/>
      <c r="BE32" s="220"/>
    </row>
    <row r="33" spans="2:44" s="2" customFormat="1" ht="14.45" hidden="1" customHeight="1">
      <c r="B33" s="36"/>
      <c r="F33" s="27" t="s">
        <v>48</v>
      </c>
      <c r="L33" s="232">
        <v>0</v>
      </c>
      <c r="M33" s="231"/>
      <c r="N33" s="231"/>
      <c r="O33" s="231"/>
      <c r="P33" s="231"/>
      <c r="W33" s="230">
        <f>ROUND(BD54, 2)</f>
        <v>0</v>
      </c>
      <c r="X33" s="231"/>
      <c r="Y33" s="231"/>
      <c r="Z33" s="231"/>
      <c r="AA33" s="231"/>
      <c r="AB33" s="231"/>
      <c r="AC33" s="231"/>
      <c r="AD33" s="231"/>
      <c r="AE33" s="231"/>
      <c r="AK33" s="230">
        <v>0</v>
      </c>
      <c r="AL33" s="231"/>
      <c r="AM33" s="231"/>
      <c r="AN33" s="231"/>
      <c r="AO33" s="231"/>
      <c r="AR33" s="36"/>
    </row>
    <row r="34" spans="2:44" s="1" customFormat="1" ht="6.95" customHeight="1">
      <c r="B34" s="32"/>
      <c r="AR34" s="32"/>
    </row>
    <row r="35" spans="2:44" s="1" customFormat="1" ht="25.9" customHeight="1">
      <c r="B35" s="32"/>
      <c r="C35" s="37"/>
      <c r="D35" s="38" t="s">
        <v>49</v>
      </c>
      <c r="E35" s="39"/>
      <c r="F35" s="39"/>
      <c r="G35" s="39"/>
      <c r="H35" s="39"/>
      <c r="I35" s="39"/>
      <c r="J35" s="39"/>
      <c r="K35" s="39"/>
      <c r="L35" s="39"/>
      <c r="M35" s="39"/>
      <c r="N35" s="39"/>
      <c r="O35" s="39"/>
      <c r="P35" s="39"/>
      <c r="Q35" s="39"/>
      <c r="R35" s="39"/>
      <c r="S35" s="39"/>
      <c r="T35" s="40" t="s">
        <v>50</v>
      </c>
      <c r="U35" s="39"/>
      <c r="V35" s="39"/>
      <c r="W35" s="39"/>
      <c r="X35" s="236" t="s">
        <v>51</v>
      </c>
      <c r="Y35" s="234"/>
      <c r="Z35" s="234"/>
      <c r="AA35" s="234"/>
      <c r="AB35" s="234"/>
      <c r="AC35" s="39"/>
      <c r="AD35" s="39"/>
      <c r="AE35" s="39"/>
      <c r="AF35" s="39"/>
      <c r="AG35" s="39"/>
      <c r="AH35" s="39"/>
      <c r="AI35" s="39"/>
      <c r="AJ35" s="39"/>
      <c r="AK35" s="233">
        <f>SUM(AK26:AK33)</f>
        <v>0</v>
      </c>
      <c r="AL35" s="234"/>
      <c r="AM35" s="234"/>
      <c r="AN35" s="234"/>
      <c r="AO35" s="235"/>
      <c r="AP35" s="37"/>
      <c r="AQ35" s="37"/>
      <c r="AR35" s="32"/>
    </row>
    <row r="36" spans="2:44" s="1" customFormat="1" ht="6.95" customHeight="1">
      <c r="B36" s="32"/>
      <c r="AR36" s="32"/>
    </row>
    <row r="37" spans="2:44" s="1" customFormat="1" ht="6.95" customHeight="1">
      <c r="B37" s="41"/>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32"/>
    </row>
    <row r="41" spans="2:44" s="1" customFormat="1" ht="6.95" customHeight="1">
      <c r="B41" s="43"/>
      <c r="C41" s="44"/>
      <c r="D41" s="44"/>
      <c r="E41" s="44"/>
      <c r="F41" s="44"/>
      <c r="G41" s="44"/>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c r="AR41" s="32"/>
    </row>
    <row r="42" spans="2:44" s="1" customFormat="1" ht="24.95" customHeight="1">
      <c r="B42" s="32"/>
      <c r="C42" s="21" t="s">
        <v>52</v>
      </c>
      <c r="AR42" s="32"/>
    </row>
    <row r="43" spans="2:44" s="1" customFormat="1" ht="6.95" customHeight="1">
      <c r="B43" s="32"/>
      <c r="AR43" s="32"/>
    </row>
    <row r="44" spans="2:44" s="3" customFormat="1" ht="12" customHeight="1">
      <c r="B44" s="45"/>
      <c r="C44" s="27" t="s">
        <v>13</v>
      </c>
      <c r="L44" s="3" t="str">
        <f>K5</f>
        <v>2231</v>
      </c>
      <c r="AR44" s="45"/>
    </row>
    <row r="45" spans="2:44" s="4" customFormat="1" ht="36.950000000000003" customHeight="1">
      <c r="B45" s="46"/>
      <c r="C45" s="47" t="s">
        <v>16</v>
      </c>
      <c r="L45" s="215" t="str">
        <f>K6</f>
        <v>Modernizace a rozšíření centrální sterilizace CS I v pavilonu A – Masarykova nem. v Ústí nad Labem</v>
      </c>
      <c r="M45" s="216"/>
      <c r="N45" s="216"/>
      <c r="O45" s="216"/>
      <c r="P45" s="216"/>
      <c r="Q45" s="216"/>
      <c r="R45" s="216"/>
      <c r="S45" s="216"/>
      <c r="T45" s="216"/>
      <c r="U45" s="216"/>
      <c r="V45" s="216"/>
      <c r="W45" s="216"/>
      <c r="X45" s="216"/>
      <c r="Y45" s="216"/>
      <c r="Z45" s="216"/>
      <c r="AA45" s="216"/>
      <c r="AB45" s="216"/>
      <c r="AC45" s="216"/>
      <c r="AD45" s="216"/>
      <c r="AE45" s="216"/>
      <c r="AF45" s="216"/>
      <c r="AG45" s="216"/>
      <c r="AH45" s="216"/>
      <c r="AI45" s="216"/>
      <c r="AJ45" s="216"/>
      <c r="AK45" s="216"/>
      <c r="AL45" s="216"/>
      <c r="AM45" s="216"/>
      <c r="AN45" s="216"/>
      <c r="AO45" s="216"/>
      <c r="AR45" s="46"/>
    </row>
    <row r="46" spans="2:44" s="1" customFormat="1" ht="6.95" customHeight="1">
      <c r="B46" s="32"/>
      <c r="AR46" s="32"/>
    </row>
    <row r="47" spans="2:44" s="1" customFormat="1" ht="12" customHeight="1">
      <c r="B47" s="32"/>
      <c r="C47" s="27" t="s">
        <v>22</v>
      </c>
      <c r="L47" s="48" t="str">
        <f>IF(K8="","",K8)</f>
        <v>Ústí nad Labem</v>
      </c>
      <c r="AI47" s="27" t="s">
        <v>24</v>
      </c>
      <c r="AM47" s="245" t="str">
        <f>IF(AN8= "","",AN8)</f>
        <v>30. 11. 2023</v>
      </c>
      <c r="AN47" s="245"/>
      <c r="AR47" s="32"/>
    </row>
    <row r="48" spans="2:44" s="1" customFormat="1" ht="6.95" customHeight="1">
      <c r="B48" s="32"/>
      <c r="AR48" s="32"/>
    </row>
    <row r="49" spans="1:91" s="1" customFormat="1" ht="15.2" customHeight="1">
      <c r="B49" s="32"/>
      <c r="C49" s="27" t="s">
        <v>26</v>
      </c>
      <c r="L49" s="3" t="str">
        <f>IF(E11= "","",E11)</f>
        <v>Krajská zdravotní, a.s.</v>
      </c>
      <c r="AI49" s="27" t="s">
        <v>33</v>
      </c>
      <c r="AM49" s="243" t="str">
        <f>IF(E17="","",E17)</f>
        <v>Artech spol. s.r.o.</v>
      </c>
      <c r="AN49" s="244"/>
      <c r="AO49" s="244"/>
      <c r="AP49" s="244"/>
      <c r="AR49" s="32"/>
      <c r="AS49" s="247" t="s">
        <v>53</v>
      </c>
      <c r="AT49" s="248"/>
      <c r="AU49" s="50"/>
      <c r="AV49" s="50"/>
      <c r="AW49" s="50"/>
      <c r="AX49" s="50"/>
      <c r="AY49" s="50"/>
      <c r="AZ49" s="50"/>
      <c r="BA49" s="50"/>
      <c r="BB49" s="50"/>
      <c r="BC49" s="50"/>
      <c r="BD49" s="51"/>
    </row>
    <row r="50" spans="1:91" s="1" customFormat="1" ht="15.2" customHeight="1">
      <c r="B50" s="32"/>
      <c r="C50" s="27" t="s">
        <v>31</v>
      </c>
      <c r="L50" s="3" t="str">
        <f>IF(E14= "Vyplň údaj","",E14)</f>
        <v/>
      </c>
      <c r="AI50" s="27" t="s">
        <v>36</v>
      </c>
      <c r="AM50" s="243" t="str">
        <f>IF(E20="","",E20)</f>
        <v>Artech spol. s.r.o.</v>
      </c>
      <c r="AN50" s="244"/>
      <c r="AO50" s="244"/>
      <c r="AP50" s="244"/>
      <c r="AR50" s="32"/>
      <c r="AS50" s="249"/>
      <c r="AT50" s="250"/>
      <c r="BD50" s="53"/>
    </row>
    <row r="51" spans="1:91" s="1" customFormat="1" ht="10.9" customHeight="1">
      <c r="B51" s="32"/>
      <c r="AR51" s="32"/>
      <c r="AS51" s="249"/>
      <c r="AT51" s="250"/>
      <c r="BD51" s="53"/>
    </row>
    <row r="52" spans="1:91" s="1" customFormat="1" ht="29.25" customHeight="1">
      <c r="B52" s="32"/>
      <c r="C52" s="210" t="s">
        <v>54</v>
      </c>
      <c r="D52" s="211"/>
      <c r="E52" s="211"/>
      <c r="F52" s="211"/>
      <c r="G52" s="211"/>
      <c r="H52" s="54"/>
      <c r="I52" s="214" t="s">
        <v>55</v>
      </c>
      <c r="J52" s="211"/>
      <c r="K52" s="211"/>
      <c r="L52" s="211"/>
      <c r="M52" s="211"/>
      <c r="N52" s="211"/>
      <c r="O52" s="211"/>
      <c r="P52" s="211"/>
      <c r="Q52" s="211"/>
      <c r="R52" s="211"/>
      <c r="S52" s="211"/>
      <c r="T52" s="211"/>
      <c r="U52" s="211"/>
      <c r="V52" s="211"/>
      <c r="W52" s="211"/>
      <c r="X52" s="211"/>
      <c r="Y52" s="211"/>
      <c r="Z52" s="211"/>
      <c r="AA52" s="211"/>
      <c r="AB52" s="211"/>
      <c r="AC52" s="211"/>
      <c r="AD52" s="211"/>
      <c r="AE52" s="211"/>
      <c r="AF52" s="211"/>
      <c r="AG52" s="240" t="s">
        <v>56</v>
      </c>
      <c r="AH52" s="211"/>
      <c r="AI52" s="211"/>
      <c r="AJ52" s="211"/>
      <c r="AK52" s="211"/>
      <c r="AL52" s="211"/>
      <c r="AM52" s="211"/>
      <c r="AN52" s="214" t="s">
        <v>57</v>
      </c>
      <c r="AO52" s="211"/>
      <c r="AP52" s="211"/>
      <c r="AQ52" s="55" t="s">
        <v>58</v>
      </c>
      <c r="AR52" s="32"/>
      <c r="AS52" s="56" t="s">
        <v>59</v>
      </c>
      <c r="AT52" s="57" t="s">
        <v>60</v>
      </c>
      <c r="AU52" s="57" t="s">
        <v>61</v>
      </c>
      <c r="AV52" s="57" t="s">
        <v>62</v>
      </c>
      <c r="AW52" s="57" t="s">
        <v>63</v>
      </c>
      <c r="AX52" s="57" t="s">
        <v>64</v>
      </c>
      <c r="AY52" s="57" t="s">
        <v>65</v>
      </c>
      <c r="AZ52" s="57" t="s">
        <v>66</v>
      </c>
      <c r="BA52" s="57" t="s">
        <v>67</v>
      </c>
      <c r="BB52" s="57" t="s">
        <v>68</v>
      </c>
      <c r="BC52" s="57" t="s">
        <v>69</v>
      </c>
      <c r="BD52" s="58" t="s">
        <v>70</v>
      </c>
    </row>
    <row r="53" spans="1:91" s="1" customFormat="1" ht="10.9" customHeight="1">
      <c r="B53" s="32"/>
      <c r="AR53" s="32"/>
      <c r="AS53" s="59"/>
      <c r="AT53" s="50"/>
      <c r="AU53" s="50"/>
      <c r="AV53" s="50"/>
      <c r="AW53" s="50"/>
      <c r="AX53" s="50"/>
      <c r="AY53" s="50"/>
      <c r="AZ53" s="50"/>
      <c r="BA53" s="50"/>
      <c r="BB53" s="50"/>
      <c r="BC53" s="50"/>
      <c r="BD53" s="51"/>
    </row>
    <row r="54" spans="1:91" s="5" customFormat="1" ht="32.450000000000003" customHeight="1">
      <c r="B54" s="60"/>
      <c r="C54" s="61" t="s">
        <v>71</v>
      </c>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217">
        <f>ROUND(AG55+AG59+SUM(AG68:AG70),2)</f>
        <v>0</v>
      </c>
      <c r="AH54" s="217"/>
      <c r="AI54" s="217"/>
      <c r="AJ54" s="217"/>
      <c r="AK54" s="217"/>
      <c r="AL54" s="217"/>
      <c r="AM54" s="217"/>
      <c r="AN54" s="251">
        <f t="shared" ref="AN54:AN70" si="0">SUM(AG54,AT54)</f>
        <v>0</v>
      </c>
      <c r="AO54" s="251"/>
      <c r="AP54" s="251"/>
      <c r="AQ54" s="64" t="s">
        <v>21</v>
      </c>
      <c r="AR54" s="60"/>
      <c r="AS54" s="65">
        <f>ROUND(AS55+AS59+SUM(AS68:AS70),2)</f>
        <v>0</v>
      </c>
      <c r="AT54" s="66">
        <f t="shared" ref="AT54:AT70" si="1">ROUND(SUM(AV54:AW54),2)</f>
        <v>0</v>
      </c>
      <c r="AU54" s="67">
        <f>ROUND(AU55+AU59+SUM(AU68:AU70),5)</f>
        <v>0</v>
      </c>
      <c r="AV54" s="66">
        <f>ROUND(AZ54*L29,2)</f>
        <v>0</v>
      </c>
      <c r="AW54" s="66">
        <f>ROUND(BA54*L30,2)</f>
        <v>0</v>
      </c>
      <c r="AX54" s="66">
        <f>ROUND(BB54*L29,2)</f>
        <v>0</v>
      </c>
      <c r="AY54" s="66">
        <f>ROUND(BC54*L30,2)</f>
        <v>0</v>
      </c>
      <c r="AZ54" s="66">
        <f>ROUND(AZ55+AZ59+SUM(AZ68:AZ70),2)</f>
        <v>0</v>
      </c>
      <c r="BA54" s="66">
        <f>ROUND(BA55+BA59+SUM(BA68:BA70),2)</f>
        <v>0</v>
      </c>
      <c r="BB54" s="66">
        <f>ROUND(BB55+BB59+SUM(BB68:BB70),2)</f>
        <v>0</v>
      </c>
      <c r="BC54" s="66">
        <f>ROUND(BC55+BC59+SUM(BC68:BC70),2)</f>
        <v>0</v>
      </c>
      <c r="BD54" s="68">
        <f>ROUND(BD55+BD59+SUM(BD68:BD70),2)</f>
        <v>0</v>
      </c>
      <c r="BS54" s="69" t="s">
        <v>72</v>
      </c>
      <c r="BT54" s="69" t="s">
        <v>73</v>
      </c>
      <c r="BU54" s="70" t="s">
        <v>74</v>
      </c>
      <c r="BV54" s="69" t="s">
        <v>75</v>
      </c>
      <c r="BW54" s="69" t="s">
        <v>5</v>
      </c>
      <c r="BX54" s="69" t="s">
        <v>76</v>
      </c>
      <c r="CL54" s="69" t="s">
        <v>19</v>
      </c>
    </row>
    <row r="55" spans="1:91" s="6" customFormat="1" ht="16.5" customHeight="1">
      <c r="B55" s="71"/>
      <c r="C55" s="72"/>
      <c r="D55" s="212" t="s">
        <v>77</v>
      </c>
      <c r="E55" s="212"/>
      <c r="F55" s="212"/>
      <c r="G55" s="212"/>
      <c r="H55" s="212"/>
      <c r="I55" s="73"/>
      <c r="J55" s="212" t="s">
        <v>78</v>
      </c>
      <c r="K55" s="212"/>
      <c r="L55" s="212"/>
      <c r="M55" s="212"/>
      <c r="N55" s="212"/>
      <c r="O55" s="212"/>
      <c r="P55" s="212"/>
      <c r="Q55" s="212"/>
      <c r="R55" s="212"/>
      <c r="S55" s="212"/>
      <c r="T55" s="212"/>
      <c r="U55" s="212"/>
      <c r="V55" s="212"/>
      <c r="W55" s="212"/>
      <c r="X55" s="212"/>
      <c r="Y55" s="212"/>
      <c r="Z55" s="212"/>
      <c r="AA55" s="212"/>
      <c r="AB55" s="212"/>
      <c r="AC55" s="212"/>
      <c r="AD55" s="212"/>
      <c r="AE55" s="212"/>
      <c r="AF55" s="212"/>
      <c r="AG55" s="241">
        <f>ROUND(SUM(AG56:AG58),2)</f>
        <v>0</v>
      </c>
      <c r="AH55" s="242"/>
      <c r="AI55" s="242"/>
      <c r="AJ55" s="242"/>
      <c r="AK55" s="242"/>
      <c r="AL55" s="242"/>
      <c r="AM55" s="242"/>
      <c r="AN55" s="246">
        <f t="shared" si="0"/>
        <v>0</v>
      </c>
      <c r="AO55" s="242"/>
      <c r="AP55" s="242"/>
      <c r="AQ55" s="74" t="s">
        <v>79</v>
      </c>
      <c r="AR55" s="71"/>
      <c r="AS55" s="75">
        <f>ROUND(SUM(AS56:AS58),2)</f>
        <v>0</v>
      </c>
      <c r="AT55" s="76">
        <f t="shared" si="1"/>
        <v>0</v>
      </c>
      <c r="AU55" s="77">
        <f>ROUND(SUM(AU56:AU58),5)</f>
        <v>0</v>
      </c>
      <c r="AV55" s="76">
        <f>ROUND(AZ55*L29,2)</f>
        <v>0</v>
      </c>
      <c r="AW55" s="76">
        <f>ROUND(BA55*L30,2)</f>
        <v>0</v>
      </c>
      <c r="AX55" s="76">
        <f>ROUND(BB55*L29,2)</f>
        <v>0</v>
      </c>
      <c r="AY55" s="76">
        <f>ROUND(BC55*L30,2)</f>
        <v>0</v>
      </c>
      <c r="AZ55" s="76">
        <f>ROUND(SUM(AZ56:AZ58),2)</f>
        <v>0</v>
      </c>
      <c r="BA55" s="76">
        <f>ROUND(SUM(BA56:BA58),2)</f>
        <v>0</v>
      </c>
      <c r="BB55" s="76">
        <f>ROUND(SUM(BB56:BB58),2)</f>
        <v>0</v>
      </c>
      <c r="BC55" s="76">
        <f>ROUND(SUM(BC56:BC58),2)</f>
        <v>0</v>
      </c>
      <c r="BD55" s="78">
        <f>ROUND(SUM(BD56:BD58),2)</f>
        <v>0</v>
      </c>
      <c r="BS55" s="79" t="s">
        <v>72</v>
      </c>
      <c r="BT55" s="79" t="s">
        <v>80</v>
      </c>
      <c r="BU55" s="79" t="s">
        <v>74</v>
      </c>
      <c r="BV55" s="79" t="s">
        <v>75</v>
      </c>
      <c r="BW55" s="79" t="s">
        <v>81</v>
      </c>
      <c r="BX55" s="79" t="s">
        <v>5</v>
      </c>
      <c r="CL55" s="79" t="s">
        <v>21</v>
      </c>
      <c r="CM55" s="79" t="s">
        <v>82</v>
      </c>
    </row>
    <row r="56" spans="1:91" s="3" customFormat="1" ht="16.5" customHeight="1">
      <c r="A56" s="80" t="s">
        <v>83</v>
      </c>
      <c r="B56" s="45"/>
      <c r="C56" s="9"/>
      <c r="D56" s="9"/>
      <c r="E56" s="213" t="s">
        <v>84</v>
      </c>
      <c r="F56" s="213"/>
      <c r="G56" s="213"/>
      <c r="H56" s="213"/>
      <c r="I56" s="213"/>
      <c r="J56" s="9"/>
      <c r="K56" s="213" t="s">
        <v>85</v>
      </c>
      <c r="L56" s="213"/>
      <c r="M56" s="213"/>
      <c r="N56" s="213"/>
      <c r="O56" s="213"/>
      <c r="P56" s="213"/>
      <c r="Q56" s="213"/>
      <c r="R56" s="213"/>
      <c r="S56" s="213"/>
      <c r="T56" s="213"/>
      <c r="U56" s="213"/>
      <c r="V56" s="213"/>
      <c r="W56" s="213"/>
      <c r="X56" s="213"/>
      <c r="Y56" s="213"/>
      <c r="Z56" s="213"/>
      <c r="AA56" s="213"/>
      <c r="AB56" s="213"/>
      <c r="AC56" s="213"/>
      <c r="AD56" s="213"/>
      <c r="AE56" s="213"/>
      <c r="AF56" s="213"/>
      <c r="AG56" s="237">
        <f>'E.1 - Přípravné a bourací...'!J32</f>
        <v>0</v>
      </c>
      <c r="AH56" s="238"/>
      <c r="AI56" s="238"/>
      <c r="AJ56" s="238"/>
      <c r="AK56" s="238"/>
      <c r="AL56" s="238"/>
      <c r="AM56" s="238"/>
      <c r="AN56" s="237">
        <f t="shared" si="0"/>
        <v>0</v>
      </c>
      <c r="AO56" s="238"/>
      <c r="AP56" s="238"/>
      <c r="AQ56" s="81" t="s">
        <v>86</v>
      </c>
      <c r="AR56" s="45"/>
      <c r="AS56" s="82">
        <v>0</v>
      </c>
      <c r="AT56" s="83">
        <f t="shared" si="1"/>
        <v>0</v>
      </c>
      <c r="AU56" s="84">
        <f>'E.1 - Přípravné a bourací...'!P97</f>
        <v>0</v>
      </c>
      <c r="AV56" s="83">
        <f>'E.1 - Přípravné a bourací...'!J35</f>
        <v>0</v>
      </c>
      <c r="AW56" s="83">
        <f>'E.1 - Přípravné a bourací...'!J36</f>
        <v>0</v>
      </c>
      <c r="AX56" s="83">
        <f>'E.1 - Přípravné a bourací...'!J37</f>
        <v>0</v>
      </c>
      <c r="AY56" s="83">
        <f>'E.1 - Přípravné a bourací...'!J38</f>
        <v>0</v>
      </c>
      <c r="AZ56" s="83">
        <f>'E.1 - Přípravné a bourací...'!F35</f>
        <v>0</v>
      </c>
      <c r="BA56" s="83">
        <f>'E.1 - Přípravné a bourací...'!F36</f>
        <v>0</v>
      </c>
      <c r="BB56" s="83">
        <f>'E.1 - Přípravné a bourací...'!F37</f>
        <v>0</v>
      </c>
      <c r="BC56" s="83">
        <f>'E.1 - Přípravné a bourací...'!F38</f>
        <v>0</v>
      </c>
      <c r="BD56" s="85">
        <f>'E.1 - Přípravné a bourací...'!F39</f>
        <v>0</v>
      </c>
      <c r="BT56" s="25" t="s">
        <v>82</v>
      </c>
      <c r="BV56" s="25" t="s">
        <v>75</v>
      </c>
      <c r="BW56" s="25" t="s">
        <v>87</v>
      </c>
      <c r="BX56" s="25" t="s">
        <v>81</v>
      </c>
      <c r="CL56" s="25" t="s">
        <v>21</v>
      </c>
    </row>
    <row r="57" spans="1:91" s="3" customFormat="1" ht="23.25" customHeight="1">
      <c r="A57" s="80" t="s">
        <v>83</v>
      </c>
      <c r="B57" s="45"/>
      <c r="C57" s="9"/>
      <c r="D57" s="9"/>
      <c r="E57" s="213" t="s">
        <v>88</v>
      </c>
      <c r="F57" s="213"/>
      <c r="G57" s="213"/>
      <c r="H57" s="213"/>
      <c r="I57" s="213"/>
      <c r="J57" s="9"/>
      <c r="K57" s="213" t="s">
        <v>89</v>
      </c>
      <c r="L57" s="213"/>
      <c r="M57" s="213"/>
      <c r="N57" s="213"/>
      <c r="O57" s="213"/>
      <c r="P57" s="213"/>
      <c r="Q57" s="213"/>
      <c r="R57" s="213"/>
      <c r="S57" s="213"/>
      <c r="T57" s="213"/>
      <c r="U57" s="213"/>
      <c r="V57" s="213"/>
      <c r="W57" s="213"/>
      <c r="X57" s="213"/>
      <c r="Y57" s="213"/>
      <c r="Z57" s="213"/>
      <c r="AA57" s="213"/>
      <c r="AB57" s="213"/>
      <c r="AC57" s="213"/>
      <c r="AD57" s="213"/>
      <c r="AE57" s="213"/>
      <c r="AF57" s="213"/>
      <c r="AG57" s="237">
        <f>'E.4-5 - Složené konstrukc...'!J32</f>
        <v>0</v>
      </c>
      <c r="AH57" s="238"/>
      <c r="AI57" s="238"/>
      <c r="AJ57" s="238"/>
      <c r="AK57" s="238"/>
      <c r="AL57" s="238"/>
      <c r="AM57" s="238"/>
      <c r="AN57" s="237">
        <f t="shared" si="0"/>
        <v>0</v>
      </c>
      <c r="AO57" s="238"/>
      <c r="AP57" s="238"/>
      <c r="AQ57" s="81" t="s">
        <v>86</v>
      </c>
      <c r="AR57" s="45"/>
      <c r="AS57" s="82">
        <v>0</v>
      </c>
      <c r="AT57" s="83">
        <f t="shared" si="1"/>
        <v>0</v>
      </c>
      <c r="AU57" s="84">
        <f>'E.4-5 - Složené konstrukc...'!P102</f>
        <v>0</v>
      </c>
      <c r="AV57" s="83">
        <f>'E.4-5 - Složené konstrukc...'!J35</f>
        <v>0</v>
      </c>
      <c r="AW57" s="83">
        <f>'E.4-5 - Složené konstrukc...'!J36</f>
        <v>0</v>
      </c>
      <c r="AX57" s="83">
        <f>'E.4-5 - Složené konstrukc...'!J37</f>
        <v>0</v>
      </c>
      <c r="AY57" s="83">
        <f>'E.4-5 - Složené konstrukc...'!J38</f>
        <v>0</v>
      </c>
      <c r="AZ57" s="83">
        <f>'E.4-5 - Složené konstrukc...'!F35</f>
        <v>0</v>
      </c>
      <c r="BA57" s="83">
        <f>'E.4-5 - Složené konstrukc...'!F36</f>
        <v>0</v>
      </c>
      <c r="BB57" s="83">
        <f>'E.4-5 - Složené konstrukc...'!F37</f>
        <v>0</v>
      </c>
      <c r="BC57" s="83">
        <f>'E.4-5 - Složené konstrukc...'!F38</f>
        <v>0</v>
      </c>
      <c r="BD57" s="85">
        <f>'E.4-5 - Složené konstrukc...'!F39</f>
        <v>0</v>
      </c>
      <c r="BT57" s="25" t="s">
        <v>82</v>
      </c>
      <c r="BV57" s="25" t="s">
        <v>75</v>
      </c>
      <c r="BW57" s="25" t="s">
        <v>90</v>
      </c>
      <c r="BX57" s="25" t="s">
        <v>81</v>
      </c>
      <c r="CL57" s="25" t="s">
        <v>21</v>
      </c>
    </row>
    <row r="58" spans="1:91" s="3" customFormat="1" ht="16.5" customHeight="1">
      <c r="A58" s="80" t="s">
        <v>83</v>
      </c>
      <c r="B58" s="45"/>
      <c r="C58" s="9"/>
      <c r="D58" s="9"/>
      <c r="E58" s="213" t="s">
        <v>91</v>
      </c>
      <c r="F58" s="213"/>
      <c r="G58" s="213"/>
      <c r="H58" s="213"/>
      <c r="I58" s="213"/>
      <c r="J58" s="9"/>
      <c r="K58" s="213" t="s">
        <v>92</v>
      </c>
      <c r="L58" s="213"/>
      <c r="M58" s="213"/>
      <c r="N58" s="213"/>
      <c r="O58" s="213"/>
      <c r="P58" s="213"/>
      <c r="Q58" s="213"/>
      <c r="R58" s="213"/>
      <c r="S58" s="213"/>
      <c r="T58" s="213"/>
      <c r="U58" s="213"/>
      <c r="V58" s="213"/>
      <c r="W58" s="213"/>
      <c r="X58" s="213"/>
      <c r="Y58" s="213"/>
      <c r="Z58" s="213"/>
      <c r="AA58" s="213"/>
      <c r="AB58" s="213"/>
      <c r="AC58" s="213"/>
      <c r="AD58" s="213"/>
      <c r="AE58" s="213"/>
      <c r="AF58" s="213"/>
      <c r="AG58" s="237">
        <f>'E.6 - Výplně otvorů'!J32</f>
        <v>0</v>
      </c>
      <c r="AH58" s="238"/>
      <c r="AI58" s="238"/>
      <c r="AJ58" s="238"/>
      <c r="AK58" s="238"/>
      <c r="AL58" s="238"/>
      <c r="AM58" s="238"/>
      <c r="AN58" s="237">
        <f t="shared" si="0"/>
        <v>0</v>
      </c>
      <c r="AO58" s="238"/>
      <c r="AP58" s="238"/>
      <c r="AQ58" s="81" t="s">
        <v>86</v>
      </c>
      <c r="AR58" s="45"/>
      <c r="AS58" s="82">
        <v>0</v>
      </c>
      <c r="AT58" s="83">
        <f t="shared" si="1"/>
        <v>0</v>
      </c>
      <c r="AU58" s="84">
        <f>'E.6 - Výplně otvorů'!P86</f>
        <v>0</v>
      </c>
      <c r="AV58" s="83">
        <f>'E.6 - Výplně otvorů'!J35</f>
        <v>0</v>
      </c>
      <c r="AW58" s="83">
        <f>'E.6 - Výplně otvorů'!J36</f>
        <v>0</v>
      </c>
      <c r="AX58" s="83">
        <f>'E.6 - Výplně otvorů'!J37</f>
        <v>0</v>
      </c>
      <c r="AY58" s="83">
        <f>'E.6 - Výplně otvorů'!J38</f>
        <v>0</v>
      </c>
      <c r="AZ58" s="83">
        <f>'E.6 - Výplně otvorů'!F35</f>
        <v>0</v>
      </c>
      <c r="BA58" s="83">
        <f>'E.6 - Výplně otvorů'!F36</f>
        <v>0</v>
      </c>
      <c r="BB58" s="83">
        <f>'E.6 - Výplně otvorů'!F37</f>
        <v>0</v>
      </c>
      <c r="BC58" s="83">
        <f>'E.6 - Výplně otvorů'!F38</f>
        <v>0</v>
      </c>
      <c r="BD58" s="85">
        <f>'E.6 - Výplně otvorů'!F39</f>
        <v>0</v>
      </c>
      <c r="BT58" s="25" t="s">
        <v>82</v>
      </c>
      <c r="BV58" s="25" t="s">
        <v>75</v>
      </c>
      <c r="BW58" s="25" t="s">
        <v>93</v>
      </c>
      <c r="BX58" s="25" t="s">
        <v>81</v>
      </c>
      <c r="CL58" s="25" t="s">
        <v>21</v>
      </c>
    </row>
    <row r="59" spans="1:91" s="6" customFormat="1" ht="16.5" customHeight="1">
      <c r="B59" s="71"/>
      <c r="C59" s="72"/>
      <c r="D59" s="212" t="s">
        <v>94</v>
      </c>
      <c r="E59" s="212"/>
      <c r="F59" s="212"/>
      <c r="G59" s="212"/>
      <c r="H59" s="212"/>
      <c r="I59" s="73"/>
      <c r="J59" s="212" t="s">
        <v>95</v>
      </c>
      <c r="K59" s="212"/>
      <c r="L59" s="212"/>
      <c r="M59" s="212"/>
      <c r="N59" s="212"/>
      <c r="O59" s="212"/>
      <c r="P59" s="212"/>
      <c r="Q59" s="212"/>
      <c r="R59" s="212"/>
      <c r="S59" s="212"/>
      <c r="T59" s="212"/>
      <c r="U59" s="212"/>
      <c r="V59" s="212"/>
      <c r="W59" s="212"/>
      <c r="X59" s="212"/>
      <c r="Y59" s="212"/>
      <c r="Z59" s="212"/>
      <c r="AA59" s="212"/>
      <c r="AB59" s="212"/>
      <c r="AC59" s="212"/>
      <c r="AD59" s="212"/>
      <c r="AE59" s="212"/>
      <c r="AF59" s="212"/>
      <c r="AG59" s="241">
        <f>ROUND(AG60+AG61+AG62+AG66+AG67,2)</f>
        <v>0</v>
      </c>
      <c r="AH59" s="242"/>
      <c r="AI59" s="242"/>
      <c r="AJ59" s="242"/>
      <c r="AK59" s="242"/>
      <c r="AL59" s="242"/>
      <c r="AM59" s="242"/>
      <c r="AN59" s="246">
        <f t="shared" si="0"/>
        <v>0</v>
      </c>
      <c r="AO59" s="242"/>
      <c r="AP59" s="242"/>
      <c r="AQ59" s="74" t="s">
        <v>79</v>
      </c>
      <c r="AR59" s="71"/>
      <c r="AS59" s="75">
        <f>ROUND(AS60+AS61+AS62+AS66+AS67,2)</f>
        <v>0</v>
      </c>
      <c r="AT59" s="76">
        <f t="shared" si="1"/>
        <v>0</v>
      </c>
      <c r="AU59" s="77">
        <f>ROUND(AU60+AU61+AU62+AU66+AU67,5)</f>
        <v>0</v>
      </c>
      <c r="AV59" s="76">
        <f>ROUND(AZ59*L29,2)</f>
        <v>0</v>
      </c>
      <c r="AW59" s="76">
        <f>ROUND(BA59*L30,2)</f>
        <v>0</v>
      </c>
      <c r="AX59" s="76">
        <f>ROUND(BB59*L29,2)</f>
        <v>0</v>
      </c>
      <c r="AY59" s="76">
        <f>ROUND(BC59*L30,2)</f>
        <v>0</v>
      </c>
      <c r="AZ59" s="76">
        <f>ROUND(AZ60+AZ61+AZ62+AZ66+AZ67,2)</f>
        <v>0</v>
      </c>
      <c r="BA59" s="76">
        <f>ROUND(BA60+BA61+BA62+BA66+BA67,2)</f>
        <v>0</v>
      </c>
      <c r="BB59" s="76">
        <f>ROUND(BB60+BB61+BB62+BB66+BB67,2)</f>
        <v>0</v>
      </c>
      <c r="BC59" s="76">
        <f>ROUND(BC60+BC61+BC62+BC66+BC67,2)</f>
        <v>0</v>
      </c>
      <c r="BD59" s="78">
        <f>ROUND(BD60+BD61+BD62+BD66+BD67,2)</f>
        <v>0</v>
      </c>
      <c r="BS59" s="79" t="s">
        <v>72</v>
      </c>
      <c r="BT59" s="79" t="s">
        <v>80</v>
      </c>
      <c r="BU59" s="79" t="s">
        <v>74</v>
      </c>
      <c r="BV59" s="79" t="s">
        <v>75</v>
      </c>
      <c r="BW59" s="79" t="s">
        <v>96</v>
      </c>
      <c r="BX59" s="79" t="s">
        <v>5</v>
      </c>
      <c r="CL59" s="79" t="s">
        <v>21</v>
      </c>
      <c r="CM59" s="79" t="s">
        <v>82</v>
      </c>
    </row>
    <row r="60" spans="1:91" s="3" customFormat="1" ht="16.5" customHeight="1">
      <c r="A60" s="80" t="s">
        <v>83</v>
      </c>
      <c r="B60" s="45"/>
      <c r="C60" s="9"/>
      <c r="D60" s="9"/>
      <c r="E60" s="213" t="s">
        <v>97</v>
      </c>
      <c r="F60" s="213"/>
      <c r="G60" s="213"/>
      <c r="H60" s="213"/>
      <c r="I60" s="213"/>
      <c r="J60" s="9"/>
      <c r="K60" s="213" t="s">
        <v>98</v>
      </c>
      <c r="L60" s="213"/>
      <c r="M60" s="213"/>
      <c r="N60" s="213"/>
      <c r="O60" s="213"/>
      <c r="P60" s="213"/>
      <c r="Q60" s="213"/>
      <c r="R60" s="213"/>
      <c r="S60" s="213"/>
      <c r="T60" s="213"/>
      <c r="U60" s="213"/>
      <c r="V60" s="213"/>
      <c r="W60" s="213"/>
      <c r="X60" s="213"/>
      <c r="Y60" s="213"/>
      <c r="Z60" s="213"/>
      <c r="AA60" s="213"/>
      <c r="AB60" s="213"/>
      <c r="AC60" s="213"/>
      <c r="AD60" s="213"/>
      <c r="AE60" s="213"/>
      <c r="AF60" s="213"/>
      <c r="AG60" s="237">
        <f>'D1.01.4.1 - Zdravotně tec...'!J32</f>
        <v>0</v>
      </c>
      <c r="AH60" s="238"/>
      <c r="AI60" s="238"/>
      <c r="AJ60" s="238"/>
      <c r="AK60" s="238"/>
      <c r="AL60" s="238"/>
      <c r="AM60" s="238"/>
      <c r="AN60" s="237">
        <f t="shared" si="0"/>
        <v>0</v>
      </c>
      <c r="AO60" s="238"/>
      <c r="AP60" s="238"/>
      <c r="AQ60" s="81" t="s">
        <v>86</v>
      </c>
      <c r="AR60" s="45"/>
      <c r="AS60" s="82">
        <v>0</v>
      </c>
      <c r="AT60" s="83">
        <f t="shared" si="1"/>
        <v>0</v>
      </c>
      <c r="AU60" s="84">
        <f>'D1.01.4.1 - Zdravotně tec...'!P95</f>
        <v>0</v>
      </c>
      <c r="AV60" s="83">
        <f>'D1.01.4.1 - Zdravotně tec...'!J35</f>
        <v>0</v>
      </c>
      <c r="AW60" s="83">
        <f>'D1.01.4.1 - Zdravotně tec...'!J36</f>
        <v>0</v>
      </c>
      <c r="AX60" s="83">
        <f>'D1.01.4.1 - Zdravotně tec...'!J37</f>
        <v>0</v>
      </c>
      <c r="AY60" s="83">
        <f>'D1.01.4.1 - Zdravotně tec...'!J38</f>
        <v>0</v>
      </c>
      <c r="AZ60" s="83">
        <f>'D1.01.4.1 - Zdravotně tec...'!F35</f>
        <v>0</v>
      </c>
      <c r="BA60" s="83">
        <f>'D1.01.4.1 - Zdravotně tec...'!F36</f>
        <v>0</v>
      </c>
      <c r="BB60" s="83">
        <f>'D1.01.4.1 - Zdravotně tec...'!F37</f>
        <v>0</v>
      </c>
      <c r="BC60" s="83">
        <f>'D1.01.4.1 - Zdravotně tec...'!F38</f>
        <v>0</v>
      </c>
      <c r="BD60" s="85">
        <f>'D1.01.4.1 - Zdravotně tec...'!F39</f>
        <v>0</v>
      </c>
      <c r="BT60" s="25" t="s">
        <v>82</v>
      </c>
      <c r="BV60" s="25" t="s">
        <v>75</v>
      </c>
      <c r="BW60" s="25" t="s">
        <v>99</v>
      </c>
      <c r="BX60" s="25" t="s">
        <v>96</v>
      </c>
      <c r="CL60" s="25" t="s">
        <v>21</v>
      </c>
    </row>
    <row r="61" spans="1:91" s="3" customFormat="1" ht="16.5" customHeight="1">
      <c r="A61" s="80" t="s">
        <v>83</v>
      </c>
      <c r="B61" s="45"/>
      <c r="C61" s="9"/>
      <c r="D61" s="9"/>
      <c r="E61" s="213" t="s">
        <v>100</v>
      </c>
      <c r="F61" s="213"/>
      <c r="G61" s="213"/>
      <c r="H61" s="213"/>
      <c r="I61" s="213"/>
      <c r="J61" s="9"/>
      <c r="K61" s="213" t="s">
        <v>101</v>
      </c>
      <c r="L61" s="213"/>
      <c r="M61" s="213"/>
      <c r="N61" s="213"/>
      <c r="O61" s="213"/>
      <c r="P61" s="213"/>
      <c r="Q61" s="213"/>
      <c r="R61" s="213"/>
      <c r="S61" s="213"/>
      <c r="T61" s="213"/>
      <c r="U61" s="213"/>
      <c r="V61" s="213"/>
      <c r="W61" s="213"/>
      <c r="X61" s="213"/>
      <c r="Y61" s="213"/>
      <c r="Z61" s="213"/>
      <c r="AA61" s="213"/>
      <c r="AB61" s="213"/>
      <c r="AC61" s="213"/>
      <c r="AD61" s="213"/>
      <c r="AE61" s="213"/>
      <c r="AF61" s="213"/>
      <c r="AG61" s="237">
        <f>'D1.01.4.4 - Silnoproudé e...'!J32</f>
        <v>0</v>
      </c>
      <c r="AH61" s="238"/>
      <c r="AI61" s="238"/>
      <c r="AJ61" s="238"/>
      <c r="AK61" s="238"/>
      <c r="AL61" s="238"/>
      <c r="AM61" s="238"/>
      <c r="AN61" s="237">
        <f t="shared" si="0"/>
        <v>0</v>
      </c>
      <c r="AO61" s="238"/>
      <c r="AP61" s="238"/>
      <c r="AQ61" s="81" t="s">
        <v>86</v>
      </c>
      <c r="AR61" s="45"/>
      <c r="AS61" s="82">
        <v>0</v>
      </c>
      <c r="AT61" s="83">
        <f t="shared" si="1"/>
        <v>0</v>
      </c>
      <c r="AU61" s="84">
        <f>'D1.01.4.4 - Silnoproudé e...'!P108</f>
        <v>0</v>
      </c>
      <c r="AV61" s="83">
        <f>'D1.01.4.4 - Silnoproudé e...'!J35</f>
        <v>0</v>
      </c>
      <c r="AW61" s="83">
        <f>'D1.01.4.4 - Silnoproudé e...'!J36</f>
        <v>0</v>
      </c>
      <c r="AX61" s="83">
        <f>'D1.01.4.4 - Silnoproudé e...'!J37</f>
        <v>0</v>
      </c>
      <c r="AY61" s="83">
        <f>'D1.01.4.4 - Silnoproudé e...'!J38</f>
        <v>0</v>
      </c>
      <c r="AZ61" s="83">
        <f>'D1.01.4.4 - Silnoproudé e...'!F35</f>
        <v>0</v>
      </c>
      <c r="BA61" s="83">
        <f>'D1.01.4.4 - Silnoproudé e...'!F36</f>
        <v>0</v>
      </c>
      <c r="BB61" s="83">
        <f>'D1.01.4.4 - Silnoproudé e...'!F37</f>
        <v>0</v>
      </c>
      <c r="BC61" s="83">
        <f>'D1.01.4.4 - Silnoproudé e...'!F38</f>
        <v>0</v>
      </c>
      <c r="BD61" s="85">
        <f>'D1.01.4.4 - Silnoproudé e...'!F39</f>
        <v>0</v>
      </c>
      <c r="BT61" s="25" t="s">
        <v>82</v>
      </c>
      <c r="BV61" s="25" t="s">
        <v>75</v>
      </c>
      <c r="BW61" s="25" t="s">
        <v>102</v>
      </c>
      <c r="BX61" s="25" t="s">
        <v>96</v>
      </c>
      <c r="CL61" s="25" t="s">
        <v>21</v>
      </c>
    </row>
    <row r="62" spans="1:91" s="3" customFormat="1" ht="16.5" customHeight="1">
      <c r="B62" s="45"/>
      <c r="C62" s="9"/>
      <c r="D62" s="9"/>
      <c r="E62" s="213" t="s">
        <v>103</v>
      </c>
      <c r="F62" s="213"/>
      <c r="G62" s="213"/>
      <c r="H62" s="213"/>
      <c r="I62" s="213"/>
      <c r="J62" s="9"/>
      <c r="K62" s="213" t="s">
        <v>104</v>
      </c>
      <c r="L62" s="213"/>
      <c r="M62" s="213"/>
      <c r="N62" s="213"/>
      <c r="O62" s="213"/>
      <c r="P62" s="213"/>
      <c r="Q62" s="213"/>
      <c r="R62" s="213"/>
      <c r="S62" s="213"/>
      <c r="T62" s="213"/>
      <c r="U62" s="213"/>
      <c r="V62" s="213"/>
      <c r="W62" s="213"/>
      <c r="X62" s="213"/>
      <c r="Y62" s="213"/>
      <c r="Z62" s="213"/>
      <c r="AA62" s="213"/>
      <c r="AB62" s="213"/>
      <c r="AC62" s="213"/>
      <c r="AD62" s="213"/>
      <c r="AE62" s="213"/>
      <c r="AF62" s="213"/>
      <c r="AG62" s="239">
        <f>ROUND(SUM(AG63:AG65),2)</f>
        <v>0</v>
      </c>
      <c r="AH62" s="238"/>
      <c r="AI62" s="238"/>
      <c r="AJ62" s="238"/>
      <c r="AK62" s="238"/>
      <c r="AL62" s="238"/>
      <c r="AM62" s="238"/>
      <c r="AN62" s="237">
        <f t="shared" si="0"/>
        <v>0</v>
      </c>
      <c r="AO62" s="238"/>
      <c r="AP62" s="238"/>
      <c r="AQ62" s="81" t="s">
        <v>86</v>
      </c>
      <c r="AR62" s="45"/>
      <c r="AS62" s="82">
        <f>ROUND(SUM(AS63:AS65),2)</f>
        <v>0</v>
      </c>
      <c r="AT62" s="83">
        <f t="shared" si="1"/>
        <v>0</v>
      </c>
      <c r="AU62" s="84">
        <f>ROUND(SUM(AU63:AU65),5)</f>
        <v>0</v>
      </c>
      <c r="AV62" s="83">
        <f>ROUND(AZ62*L29,2)</f>
        <v>0</v>
      </c>
      <c r="AW62" s="83">
        <f>ROUND(BA62*L30,2)</f>
        <v>0</v>
      </c>
      <c r="AX62" s="83">
        <f>ROUND(BB62*L29,2)</f>
        <v>0</v>
      </c>
      <c r="AY62" s="83">
        <f>ROUND(BC62*L30,2)</f>
        <v>0</v>
      </c>
      <c r="AZ62" s="83">
        <f>ROUND(SUM(AZ63:AZ65),2)</f>
        <v>0</v>
      </c>
      <c r="BA62" s="83">
        <f>ROUND(SUM(BA63:BA65),2)</f>
        <v>0</v>
      </c>
      <c r="BB62" s="83">
        <f>ROUND(SUM(BB63:BB65),2)</f>
        <v>0</v>
      </c>
      <c r="BC62" s="83">
        <f>ROUND(SUM(BC63:BC65),2)</f>
        <v>0</v>
      </c>
      <c r="BD62" s="85">
        <f>ROUND(SUM(BD63:BD65),2)</f>
        <v>0</v>
      </c>
      <c r="BS62" s="25" t="s">
        <v>72</v>
      </c>
      <c r="BT62" s="25" t="s">
        <v>82</v>
      </c>
      <c r="BU62" s="25" t="s">
        <v>74</v>
      </c>
      <c r="BV62" s="25" t="s">
        <v>75</v>
      </c>
      <c r="BW62" s="25" t="s">
        <v>105</v>
      </c>
      <c r="BX62" s="25" t="s">
        <v>96</v>
      </c>
      <c r="CL62" s="25" t="s">
        <v>21</v>
      </c>
    </row>
    <row r="63" spans="1:91" s="3" customFormat="1" ht="23.25" customHeight="1">
      <c r="A63" s="80" t="s">
        <v>83</v>
      </c>
      <c r="B63" s="45"/>
      <c r="C63" s="9"/>
      <c r="D63" s="9"/>
      <c r="E63" s="9"/>
      <c r="F63" s="213" t="s">
        <v>106</v>
      </c>
      <c r="G63" s="213"/>
      <c r="H63" s="213"/>
      <c r="I63" s="213"/>
      <c r="J63" s="213"/>
      <c r="K63" s="9"/>
      <c r="L63" s="213" t="s">
        <v>107</v>
      </c>
      <c r="M63" s="213"/>
      <c r="N63" s="213"/>
      <c r="O63" s="213"/>
      <c r="P63" s="213"/>
      <c r="Q63" s="213"/>
      <c r="R63" s="213"/>
      <c r="S63" s="213"/>
      <c r="T63" s="213"/>
      <c r="U63" s="213"/>
      <c r="V63" s="213"/>
      <c r="W63" s="213"/>
      <c r="X63" s="213"/>
      <c r="Y63" s="213"/>
      <c r="Z63" s="213"/>
      <c r="AA63" s="213"/>
      <c r="AB63" s="213"/>
      <c r="AC63" s="213"/>
      <c r="AD63" s="213"/>
      <c r="AE63" s="213"/>
      <c r="AF63" s="213"/>
      <c r="AG63" s="237">
        <f>'D1.01.4.5.1 - Slaboproudé...'!J34</f>
        <v>0</v>
      </c>
      <c r="AH63" s="238"/>
      <c r="AI63" s="238"/>
      <c r="AJ63" s="238"/>
      <c r="AK63" s="238"/>
      <c r="AL63" s="238"/>
      <c r="AM63" s="238"/>
      <c r="AN63" s="237">
        <f t="shared" si="0"/>
        <v>0</v>
      </c>
      <c r="AO63" s="238"/>
      <c r="AP63" s="238"/>
      <c r="AQ63" s="81" t="s">
        <v>86</v>
      </c>
      <c r="AR63" s="45"/>
      <c r="AS63" s="82">
        <v>0</v>
      </c>
      <c r="AT63" s="83">
        <f t="shared" si="1"/>
        <v>0</v>
      </c>
      <c r="AU63" s="84">
        <f>'D1.01.4.5.1 - Slaboproudé...'!P106</f>
        <v>0</v>
      </c>
      <c r="AV63" s="83">
        <f>'D1.01.4.5.1 - Slaboproudé...'!J37</f>
        <v>0</v>
      </c>
      <c r="AW63" s="83">
        <f>'D1.01.4.5.1 - Slaboproudé...'!J38</f>
        <v>0</v>
      </c>
      <c r="AX63" s="83">
        <f>'D1.01.4.5.1 - Slaboproudé...'!J39</f>
        <v>0</v>
      </c>
      <c r="AY63" s="83">
        <f>'D1.01.4.5.1 - Slaboproudé...'!J40</f>
        <v>0</v>
      </c>
      <c r="AZ63" s="83">
        <f>'D1.01.4.5.1 - Slaboproudé...'!F37</f>
        <v>0</v>
      </c>
      <c r="BA63" s="83">
        <f>'D1.01.4.5.1 - Slaboproudé...'!F38</f>
        <v>0</v>
      </c>
      <c r="BB63" s="83">
        <f>'D1.01.4.5.1 - Slaboproudé...'!F39</f>
        <v>0</v>
      </c>
      <c r="BC63" s="83">
        <f>'D1.01.4.5.1 - Slaboproudé...'!F40</f>
        <v>0</v>
      </c>
      <c r="BD63" s="85">
        <f>'D1.01.4.5.1 - Slaboproudé...'!F41</f>
        <v>0</v>
      </c>
      <c r="BT63" s="25" t="s">
        <v>108</v>
      </c>
      <c r="BV63" s="25" t="s">
        <v>75</v>
      </c>
      <c r="BW63" s="25" t="s">
        <v>109</v>
      </c>
      <c r="BX63" s="25" t="s">
        <v>105</v>
      </c>
      <c r="CL63" s="25" t="s">
        <v>21</v>
      </c>
    </row>
    <row r="64" spans="1:91" s="3" customFormat="1" ht="23.25" customHeight="1">
      <c r="A64" s="80" t="s">
        <v>83</v>
      </c>
      <c r="B64" s="45"/>
      <c r="C64" s="9"/>
      <c r="D64" s="9"/>
      <c r="E64" s="9"/>
      <c r="F64" s="213" t="s">
        <v>110</v>
      </c>
      <c r="G64" s="213"/>
      <c r="H64" s="213"/>
      <c r="I64" s="213"/>
      <c r="J64" s="213"/>
      <c r="K64" s="9"/>
      <c r="L64" s="213" t="s">
        <v>111</v>
      </c>
      <c r="M64" s="213"/>
      <c r="N64" s="213"/>
      <c r="O64" s="213"/>
      <c r="P64" s="213"/>
      <c r="Q64" s="213"/>
      <c r="R64" s="213"/>
      <c r="S64" s="213"/>
      <c r="T64" s="213"/>
      <c r="U64" s="213"/>
      <c r="V64" s="213"/>
      <c r="W64" s="213"/>
      <c r="X64" s="213"/>
      <c r="Y64" s="213"/>
      <c r="Z64" s="213"/>
      <c r="AA64" s="213"/>
      <c r="AB64" s="213"/>
      <c r="AC64" s="213"/>
      <c r="AD64" s="213"/>
      <c r="AE64" s="213"/>
      <c r="AF64" s="213"/>
      <c r="AG64" s="237">
        <f>'D1.01.4.5.2 - Slaboproudé...'!J34</f>
        <v>0</v>
      </c>
      <c r="AH64" s="238"/>
      <c r="AI64" s="238"/>
      <c r="AJ64" s="238"/>
      <c r="AK64" s="238"/>
      <c r="AL64" s="238"/>
      <c r="AM64" s="238"/>
      <c r="AN64" s="237">
        <f t="shared" si="0"/>
        <v>0</v>
      </c>
      <c r="AO64" s="238"/>
      <c r="AP64" s="238"/>
      <c r="AQ64" s="81" t="s">
        <v>86</v>
      </c>
      <c r="AR64" s="45"/>
      <c r="AS64" s="82">
        <v>0</v>
      </c>
      <c r="AT64" s="83">
        <f t="shared" si="1"/>
        <v>0</v>
      </c>
      <c r="AU64" s="84">
        <f>'D1.01.4.5.2 - Slaboproudé...'!P100</f>
        <v>0</v>
      </c>
      <c r="AV64" s="83">
        <f>'D1.01.4.5.2 - Slaboproudé...'!J37</f>
        <v>0</v>
      </c>
      <c r="AW64" s="83">
        <f>'D1.01.4.5.2 - Slaboproudé...'!J38</f>
        <v>0</v>
      </c>
      <c r="AX64" s="83">
        <f>'D1.01.4.5.2 - Slaboproudé...'!J39</f>
        <v>0</v>
      </c>
      <c r="AY64" s="83">
        <f>'D1.01.4.5.2 - Slaboproudé...'!J40</f>
        <v>0</v>
      </c>
      <c r="AZ64" s="83">
        <f>'D1.01.4.5.2 - Slaboproudé...'!F37</f>
        <v>0</v>
      </c>
      <c r="BA64" s="83">
        <f>'D1.01.4.5.2 - Slaboproudé...'!F38</f>
        <v>0</v>
      </c>
      <c r="BB64" s="83">
        <f>'D1.01.4.5.2 - Slaboproudé...'!F39</f>
        <v>0</v>
      </c>
      <c r="BC64" s="83">
        <f>'D1.01.4.5.2 - Slaboproudé...'!F40</f>
        <v>0</v>
      </c>
      <c r="BD64" s="85">
        <f>'D1.01.4.5.2 - Slaboproudé...'!F41</f>
        <v>0</v>
      </c>
      <c r="BT64" s="25" t="s">
        <v>108</v>
      </c>
      <c r="BV64" s="25" t="s">
        <v>75</v>
      </c>
      <c r="BW64" s="25" t="s">
        <v>112</v>
      </c>
      <c r="BX64" s="25" t="s">
        <v>105</v>
      </c>
      <c r="CL64" s="25" t="s">
        <v>21</v>
      </c>
    </row>
    <row r="65" spans="1:91" s="3" customFormat="1" ht="23.25" customHeight="1">
      <c r="A65" s="80" t="s">
        <v>83</v>
      </c>
      <c r="B65" s="45"/>
      <c r="C65" s="9"/>
      <c r="D65" s="9"/>
      <c r="E65" s="9"/>
      <c r="F65" s="213" t="s">
        <v>113</v>
      </c>
      <c r="G65" s="213"/>
      <c r="H65" s="213"/>
      <c r="I65" s="213"/>
      <c r="J65" s="213"/>
      <c r="K65" s="9"/>
      <c r="L65" s="213" t="s">
        <v>114</v>
      </c>
      <c r="M65" s="213"/>
      <c r="N65" s="213"/>
      <c r="O65" s="213"/>
      <c r="P65" s="213"/>
      <c r="Q65" s="213"/>
      <c r="R65" s="213"/>
      <c r="S65" s="213"/>
      <c r="T65" s="213"/>
      <c r="U65" s="213"/>
      <c r="V65" s="213"/>
      <c r="W65" s="213"/>
      <c r="X65" s="213"/>
      <c r="Y65" s="213"/>
      <c r="Z65" s="213"/>
      <c r="AA65" s="213"/>
      <c r="AB65" s="213"/>
      <c r="AC65" s="213"/>
      <c r="AD65" s="213"/>
      <c r="AE65" s="213"/>
      <c r="AF65" s="213"/>
      <c r="AG65" s="237">
        <f>'D1.01.4.5.3 - Interkomy'!J34</f>
        <v>0</v>
      </c>
      <c r="AH65" s="238"/>
      <c r="AI65" s="238"/>
      <c r="AJ65" s="238"/>
      <c r="AK65" s="238"/>
      <c r="AL65" s="238"/>
      <c r="AM65" s="238"/>
      <c r="AN65" s="237">
        <f t="shared" si="0"/>
        <v>0</v>
      </c>
      <c r="AO65" s="238"/>
      <c r="AP65" s="238"/>
      <c r="AQ65" s="81" t="s">
        <v>86</v>
      </c>
      <c r="AR65" s="45"/>
      <c r="AS65" s="82">
        <v>0</v>
      </c>
      <c r="AT65" s="83">
        <f t="shared" si="1"/>
        <v>0</v>
      </c>
      <c r="AU65" s="84">
        <f>'D1.01.4.5.3 - Interkomy'!P102</f>
        <v>0</v>
      </c>
      <c r="AV65" s="83">
        <f>'D1.01.4.5.3 - Interkomy'!J37</f>
        <v>0</v>
      </c>
      <c r="AW65" s="83">
        <f>'D1.01.4.5.3 - Interkomy'!J38</f>
        <v>0</v>
      </c>
      <c r="AX65" s="83">
        <f>'D1.01.4.5.3 - Interkomy'!J39</f>
        <v>0</v>
      </c>
      <c r="AY65" s="83">
        <f>'D1.01.4.5.3 - Interkomy'!J40</f>
        <v>0</v>
      </c>
      <c r="AZ65" s="83">
        <f>'D1.01.4.5.3 - Interkomy'!F37</f>
        <v>0</v>
      </c>
      <c r="BA65" s="83">
        <f>'D1.01.4.5.3 - Interkomy'!F38</f>
        <v>0</v>
      </c>
      <c r="BB65" s="83">
        <f>'D1.01.4.5.3 - Interkomy'!F39</f>
        <v>0</v>
      </c>
      <c r="BC65" s="83">
        <f>'D1.01.4.5.3 - Interkomy'!F40</f>
        <v>0</v>
      </c>
      <c r="BD65" s="85">
        <f>'D1.01.4.5.3 - Interkomy'!F41</f>
        <v>0</v>
      </c>
      <c r="BT65" s="25" t="s">
        <v>108</v>
      </c>
      <c r="BV65" s="25" t="s">
        <v>75</v>
      </c>
      <c r="BW65" s="25" t="s">
        <v>115</v>
      </c>
      <c r="BX65" s="25" t="s">
        <v>105</v>
      </c>
      <c r="CL65" s="25" t="s">
        <v>21</v>
      </c>
    </row>
    <row r="66" spans="1:91" s="3" customFormat="1" ht="16.5" customHeight="1">
      <c r="A66" s="80" t="s">
        <v>83</v>
      </c>
      <c r="B66" s="45"/>
      <c r="C66" s="9"/>
      <c r="D66" s="9"/>
      <c r="E66" s="213" t="s">
        <v>116</v>
      </c>
      <c r="F66" s="213"/>
      <c r="G66" s="213"/>
      <c r="H66" s="213"/>
      <c r="I66" s="213"/>
      <c r="J66" s="9"/>
      <c r="K66" s="213" t="s">
        <v>117</v>
      </c>
      <c r="L66" s="213"/>
      <c r="M66" s="213"/>
      <c r="N66" s="213"/>
      <c r="O66" s="213"/>
      <c r="P66" s="213"/>
      <c r="Q66" s="213"/>
      <c r="R66" s="213"/>
      <c r="S66" s="213"/>
      <c r="T66" s="213"/>
      <c r="U66" s="213"/>
      <c r="V66" s="213"/>
      <c r="W66" s="213"/>
      <c r="X66" s="213"/>
      <c r="Y66" s="213"/>
      <c r="Z66" s="213"/>
      <c r="AA66" s="213"/>
      <c r="AB66" s="213"/>
      <c r="AC66" s="213"/>
      <c r="AD66" s="213"/>
      <c r="AE66" s="213"/>
      <c r="AF66" s="213"/>
      <c r="AG66" s="237">
        <f>'D1.01.4.6 - Rozvody páry'!J32</f>
        <v>0</v>
      </c>
      <c r="AH66" s="238"/>
      <c r="AI66" s="238"/>
      <c r="AJ66" s="238"/>
      <c r="AK66" s="238"/>
      <c r="AL66" s="238"/>
      <c r="AM66" s="238"/>
      <c r="AN66" s="237">
        <f t="shared" si="0"/>
        <v>0</v>
      </c>
      <c r="AO66" s="238"/>
      <c r="AP66" s="238"/>
      <c r="AQ66" s="81" t="s">
        <v>86</v>
      </c>
      <c r="AR66" s="45"/>
      <c r="AS66" s="82">
        <v>0</v>
      </c>
      <c r="AT66" s="83">
        <f t="shared" si="1"/>
        <v>0</v>
      </c>
      <c r="AU66" s="84">
        <f>'D1.01.4.6 - Rozvody páry'!P91</f>
        <v>0</v>
      </c>
      <c r="AV66" s="83">
        <f>'D1.01.4.6 - Rozvody páry'!J35</f>
        <v>0</v>
      </c>
      <c r="AW66" s="83">
        <f>'D1.01.4.6 - Rozvody páry'!J36</f>
        <v>0</v>
      </c>
      <c r="AX66" s="83">
        <f>'D1.01.4.6 - Rozvody páry'!J37</f>
        <v>0</v>
      </c>
      <c r="AY66" s="83">
        <f>'D1.01.4.6 - Rozvody páry'!J38</f>
        <v>0</v>
      </c>
      <c r="AZ66" s="83">
        <f>'D1.01.4.6 - Rozvody páry'!F35</f>
        <v>0</v>
      </c>
      <c r="BA66" s="83">
        <f>'D1.01.4.6 - Rozvody páry'!F36</f>
        <v>0</v>
      </c>
      <c r="BB66" s="83">
        <f>'D1.01.4.6 - Rozvody páry'!F37</f>
        <v>0</v>
      </c>
      <c r="BC66" s="83">
        <f>'D1.01.4.6 - Rozvody páry'!F38</f>
        <v>0</v>
      </c>
      <c r="BD66" s="85">
        <f>'D1.01.4.6 - Rozvody páry'!F39</f>
        <v>0</v>
      </c>
      <c r="BT66" s="25" t="s">
        <v>82</v>
      </c>
      <c r="BV66" s="25" t="s">
        <v>75</v>
      </c>
      <c r="BW66" s="25" t="s">
        <v>118</v>
      </c>
      <c r="BX66" s="25" t="s">
        <v>96</v>
      </c>
      <c r="CL66" s="25" t="s">
        <v>21</v>
      </c>
    </row>
    <row r="67" spans="1:91" s="3" customFormat="1" ht="16.5" customHeight="1">
      <c r="A67" s="80" t="s">
        <v>83</v>
      </c>
      <c r="B67" s="45"/>
      <c r="C67" s="9"/>
      <c r="D67" s="9"/>
      <c r="E67" s="213" t="s">
        <v>119</v>
      </c>
      <c r="F67" s="213"/>
      <c r="G67" s="213"/>
      <c r="H67" s="213"/>
      <c r="I67" s="213"/>
      <c r="J67" s="9"/>
      <c r="K67" s="213" t="s">
        <v>120</v>
      </c>
      <c r="L67" s="213"/>
      <c r="M67" s="213"/>
      <c r="N67" s="213"/>
      <c r="O67" s="213"/>
      <c r="P67" s="213"/>
      <c r="Q67" s="213"/>
      <c r="R67" s="213"/>
      <c r="S67" s="213"/>
      <c r="T67" s="213"/>
      <c r="U67" s="213"/>
      <c r="V67" s="213"/>
      <c r="W67" s="213"/>
      <c r="X67" s="213"/>
      <c r="Y67" s="213"/>
      <c r="Z67" s="213"/>
      <c r="AA67" s="213"/>
      <c r="AB67" s="213"/>
      <c r="AC67" s="213"/>
      <c r="AD67" s="213"/>
      <c r="AE67" s="213"/>
      <c r="AF67" s="213"/>
      <c r="AG67" s="237">
        <f>'D1.01.4.7 - Stlačený vzduch'!J32</f>
        <v>0</v>
      </c>
      <c r="AH67" s="238"/>
      <c r="AI67" s="238"/>
      <c r="AJ67" s="238"/>
      <c r="AK67" s="238"/>
      <c r="AL67" s="238"/>
      <c r="AM67" s="238"/>
      <c r="AN67" s="237">
        <f t="shared" si="0"/>
        <v>0</v>
      </c>
      <c r="AO67" s="238"/>
      <c r="AP67" s="238"/>
      <c r="AQ67" s="81" t="s">
        <v>86</v>
      </c>
      <c r="AR67" s="45"/>
      <c r="AS67" s="82">
        <v>0</v>
      </c>
      <c r="AT67" s="83">
        <f t="shared" si="1"/>
        <v>0</v>
      </c>
      <c r="AU67" s="84">
        <f>'D1.01.4.7 - Stlačený vzduch'!P89</f>
        <v>0</v>
      </c>
      <c r="AV67" s="83">
        <f>'D1.01.4.7 - Stlačený vzduch'!J35</f>
        <v>0</v>
      </c>
      <c r="AW67" s="83">
        <f>'D1.01.4.7 - Stlačený vzduch'!J36</f>
        <v>0</v>
      </c>
      <c r="AX67" s="83">
        <f>'D1.01.4.7 - Stlačený vzduch'!J37</f>
        <v>0</v>
      </c>
      <c r="AY67" s="83">
        <f>'D1.01.4.7 - Stlačený vzduch'!J38</f>
        <v>0</v>
      </c>
      <c r="AZ67" s="83">
        <f>'D1.01.4.7 - Stlačený vzduch'!F35</f>
        <v>0</v>
      </c>
      <c r="BA67" s="83">
        <f>'D1.01.4.7 - Stlačený vzduch'!F36</f>
        <v>0</v>
      </c>
      <c r="BB67" s="83">
        <f>'D1.01.4.7 - Stlačený vzduch'!F37</f>
        <v>0</v>
      </c>
      <c r="BC67" s="83">
        <f>'D1.01.4.7 - Stlačený vzduch'!F38</f>
        <v>0</v>
      </c>
      <c r="BD67" s="85">
        <f>'D1.01.4.7 - Stlačený vzduch'!F39</f>
        <v>0</v>
      </c>
      <c r="BT67" s="25" t="s">
        <v>82</v>
      </c>
      <c r="BV67" s="25" t="s">
        <v>75</v>
      </c>
      <c r="BW67" s="25" t="s">
        <v>121</v>
      </c>
      <c r="BX67" s="25" t="s">
        <v>96</v>
      </c>
      <c r="CL67" s="25" t="s">
        <v>21</v>
      </c>
    </row>
    <row r="68" spans="1:91" s="6" customFormat="1" ht="16.5" customHeight="1">
      <c r="A68" s="80" t="s">
        <v>83</v>
      </c>
      <c r="B68" s="71"/>
      <c r="C68" s="72"/>
      <c r="D68" s="212" t="s">
        <v>122</v>
      </c>
      <c r="E68" s="212"/>
      <c r="F68" s="212"/>
      <c r="G68" s="212"/>
      <c r="H68" s="212"/>
      <c r="I68" s="73"/>
      <c r="J68" s="212" t="s">
        <v>123</v>
      </c>
      <c r="K68" s="212"/>
      <c r="L68" s="212"/>
      <c r="M68" s="212"/>
      <c r="N68" s="212"/>
      <c r="O68" s="212"/>
      <c r="P68" s="212"/>
      <c r="Q68" s="212"/>
      <c r="R68" s="212"/>
      <c r="S68" s="212"/>
      <c r="T68" s="212"/>
      <c r="U68" s="212"/>
      <c r="V68" s="212"/>
      <c r="W68" s="212"/>
      <c r="X68" s="212"/>
      <c r="Y68" s="212"/>
      <c r="Z68" s="212"/>
      <c r="AA68" s="212"/>
      <c r="AB68" s="212"/>
      <c r="AC68" s="212"/>
      <c r="AD68" s="212"/>
      <c r="AE68" s="212"/>
      <c r="AF68" s="212"/>
      <c r="AG68" s="246">
        <f>'D1.01.5 - Zdravotnická te...'!J30</f>
        <v>0</v>
      </c>
      <c r="AH68" s="242"/>
      <c r="AI68" s="242"/>
      <c r="AJ68" s="242"/>
      <c r="AK68" s="242"/>
      <c r="AL68" s="242"/>
      <c r="AM68" s="242"/>
      <c r="AN68" s="246">
        <f t="shared" si="0"/>
        <v>0</v>
      </c>
      <c r="AO68" s="242"/>
      <c r="AP68" s="242"/>
      <c r="AQ68" s="74" t="s">
        <v>79</v>
      </c>
      <c r="AR68" s="71"/>
      <c r="AS68" s="75">
        <v>0</v>
      </c>
      <c r="AT68" s="76">
        <f t="shared" si="1"/>
        <v>0</v>
      </c>
      <c r="AU68" s="77">
        <f>'D1.01.5 - Zdravotnická te...'!P81</f>
        <v>0</v>
      </c>
      <c r="AV68" s="76">
        <f>'D1.01.5 - Zdravotnická te...'!J33</f>
        <v>0</v>
      </c>
      <c r="AW68" s="76">
        <f>'D1.01.5 - Zdravotnická te...'!J34</f>
        <v>0</v>
      </c>
      <c r="AX68" s="76">
        <f>'D1.01.5 - Zdravotnická te...'!J35</f>
        <v>0</v>
      </c>
      <c r="AY68" s="76">
        <f>'D1.01.5 - Zdravotnická te...'!J36</f>
        <v>0</v>
      </c>
      <c r="AZ68" s="76">
        <f>'D1.01.5 - Zdravotnická te...'!F33</f>
        <v>0</v>
      </c>
      <c r="BA68" s="76">
        <f>'D1.01.5 - Zdravotnická te...'!F34</f>
        <v>0</v>
      </c>
      <c r="BB68" s="76">
        <f>'D1.01.5 - Zdravotnická te...'!F35</f>
        <v>0</v>
      </c>
      <c r="BC68" s="76">
        <f>'D1.01.5 - Zdravotnická te...'!F36</f>
        <v>0</v>
      </c>
      <c r="BD68" s="78">
        <f>'D1.01.5 - Zdravotnická te...'!F37</f>
        <v>0</v>
      </c>
      <c r="BT68" s="79" t="s">
        <v>80</v>
      </c>
      <c r="BV68" s="79" t="s">
        <v>75</v>
      </c>
      <c r="BW68" s="79" t="s">
        <v>124</v>
      </c>
      <c r="BX68" s="79" t="s">
        <v>5</v>
      </c>
      <c r="CL68" s="79" t="s">
        <v>21</v>
      </c>
      <c r="CM68" s="79" t="s">
        <v>82</v>
      </c>
    </row>
    <row r="69" spans="1:91" s="6" customFormat="1" ht="16.5" customHeight="1">
      <c r="A69" s="80" t="s">
        <v>83</v>
      </c>
      <c r="B69" s="71"/>
      <c r="C69" s="72"/>
      <c r="D69" s="212" t="s">
        <v>125</v>
      </c>
      <c r="E69" s="212"/>
      <c r="F69" s="212"/>
      <c r="G69" s="212"/>
      <c r="H69" s="212"/>
      <c r="I69" s="73"/>
      <c r="J69" s="212" t="s">
        <v>126</v>
      </c>
      <c r="K69" s="212"/>
      <c r="L69" s="212"/>
      <c r="M69" s="212"/>
      <c r="N69" s="212"/>
      <c r="O69" s="212"/>
      <c r="P69" s="212"/>
      <c r="Q69" s="212"/>
      <c r="R69" s="212"/>
      <c r="S69" s="212"/>
      <c r="T69" s="212"/>
      <c r="U69" s="212"/>
      <c r="V69" s="212"/>
      <c r="W69" s="212"/>
      <c r="X69" s="212"/>
      <c r="Y69" s="212"/>
      <c r="Z69" s="212"/>
      <c r="AA69" s="212"/>
      <c r="AB69" s="212"/>
      <c r="AC69" s="212"/>
      <c r="AD69" s="212"/>
      <c r="AE69" s="212"/>
      <c r="AF69" s="212"/>
      <c r="AG69" s="246">
        <f>'PS.01 - Úpravna vody'!J30</f>
        <v>0</v>
      </c>
      <c r="AH69" s="242"/>
      <c r="AI69" s="242"/>
      <c r="AJ69" s="242"/>
      <c r="AK69" s="242"/>
      <c r="AL69" s="242"/>
      <c r="AM69" s="242"/>
      <c r="AN69" s="246">
        <f t="shared" si="0"/>
        <v>0</v>
      </c>
      <c r="AO69" s="242"/>
      <c r="AP69" s="242"/>
      <c r="AQ69" s="74" t="s">
        <v>79</v>
      </c>
      <c r="AR69" s="71"/>
      <c r="AS69" s="75">
        <v>0</v>
      </c>
      <c r="AT69" s="76">
        <f t="shared" si="1"/>
        <v>0</v>
      </c>
      <c r="AU69" s="77">
        <f>'PS.01 - Úpravna vody'!P82</f>
        <v>0</v>
      </c>
      <c r="AV69" s="76">
        <f>'PS.01 - Úpravna vody'!J33</f>
        <v>0</v>
      </c>
      <c r="AW69" s="76">
        <f>'PS.01 - Úpravna vody'!J34</f>
        <v>0</v>
      </c>
      <c r="AX69" s="76">
        <f>'PS.01 - Úpravna vody'!J35</f>
        <v>0</v>
      </c>
      <c r="AY69" s="76">
        <f>'PS.01 - Úpravna vody'!J36</f>
        <v>0</v>
      </c>
      <c r="AZ69" s="76">
        <f>'PS.01 - Úpravna vody'!F33</f>
        <v>0</v>
      </c>
      <c r="BA69" s="76">
        <f>'PS.01 - Úpravna vody'!F34</f>
        <v>0</v>
      </c>
      <c r="BB69" s="76">
        <f>'PS.01 - Úpravna vody'!F35</f>
        <v>0</v>
      </c>
      <c r="BC69" s="76">
        <f>'PS.01 - Úpravna vody'!F36</f>
        <v>0</v>
      </c>
      <c r="BD69" s="78">
        <f>'PS.01 - Úpravna vody'!F37</f>
        <v>0</v>
      </c>
      <c r="BT69" s="79" t="s">
        <v>80</v>
      </c>
      <c r="BV69" s="79" t="s">
        <v>75</v>
      </c>
      <c r="BW69" s="79" t="s">
        <v>127</v>
      </c>
      <c r="BX69" s="79" t="s">
        <v>5</v>
      </c>
      <c r="CL69" s="79" t="s">
        <v>21</v>
      </c>
      <c r="CM69" s="79" t="s">
        <v>82</v>
      </c>
    </row>
    <row r="70" spans="1:91" s="6" customFormat="1" ht="16.5" customHeight="1">
      <c r="A70" s="80" t="s">
        <v>83</v>
      </c>
      <c r="B70" s="71"/>
      <c r="C70" s="72"/>
      <c r="D70" s="212" t="s">
        <v>128</v>
      </c>
      <c r="E70" s="212"/>
      <c r="F70" s="212"/>
      <c r="G70" s="212"/>
      <c r="H70" s="212"/>
      <c r="I70" s="73"/>
      <c r="J70" s="212" t="s">
        <v>129</v>
      </c>
      <c r="K70" s="212"/>
      <c r="L70" s="212"/>
      <c r="M70" s="212"/>
      <c r="N70" s="212"/>
      <c r="O70" s="212"/>
      <c r="P70" s="212"/>
      <c r="Q70" s="212"/>
      <c r="R70" s="212"/>
      <c r="S70" s="212"/>
      <c r="T70" s="212"/>
      <c r="U70" s="212"/>
      <c r="V70" s="212"/>
      <c r="W70" s="212"/>
      <c r="X70" s="212"/>
      <c r="Y70" s="212"/>
      <c r="Z70" s="212"/>
      <c r="AA70" s="212"/>
      <c r="AB70" s="212"/>
      <c r="AC70" s="212"/>
      <c r="AD70" s="212"/>
      <c r="AE70" s="212"/>
      <c r="AF70" s="212"/>
      <c r="AG70" s="246">
        <f>'VRN - Ostatní a vedlejší ...'!J30</f>
        <v>0</v>
      </c>
      <c r="AH70" s="242"/>
      <c r="AI70" s="242"/>
      <c r="AJ70" s="242"/>
      <c r="AK70" s="242"/>
      <c r="AL70" s="242"/>
      <c r="AM70" s="242"/>
      <c r="AN70" s="246">
        <f t="shared" si="0"/>
        <v>0</v>
      </c>
      <c r="AO70" s="242"/>
      <c r="AP70" s="242"/>
      <c r="AQ70" s="74" t="s">
        <v>79</v>
      </c>
      <c r="AR70" s="71"/>
      <c r="AS70" s="86">
        <v>0</v>
      </c>
      <c r="AT70" s="87">
        <f t="shared" si="1"/>
        <v>0</v>
      </c>
      <c r="AU70" s="88">
        <f>'VRN - Ostatní a vedlejší ...'!P82</f>
        <v>0</v>
      </c>
      <c r="AV70" s="87">
        <f>'VRN - Ostatní a vedlejší ...'!J33</f>
        <v>0</v>
      </c>
      <c r="AW70" s="87">
        <f>'VRN - Ostatní a vedlejší ...'!J34</f>
        <v>0</v>
      </c>
      <c r="AX70" s="87">
        <f>'VRN - Ostatní a vedlejší ...'!J35</f>
        <v>0</v>
      </c>
      <c r="AY70" s="87">
        <f>'VRN - Ostatní a vedlejší ...'!J36</f>
        <v>0</v>
      </c>
      <c r="AZ70" s="87">
        <f>'VRN - Ostatní a vedlejší ...'!F33</f>
        <v>0</v>
      </c>
      <c r="BA70" s="87">
        <f>'VRN - Ostatní a vedlejší ...'!F34</f>
        <v>0</v>
      </c>
      <c r="BB70" s="87">
        <f>'VRN - Ostatní a vedlejší ...'!F35</f>
        <v>0</v>
      </c>
      <c r="BC70" s="87">
        <f>'VRN - Ostatní a vedlejší ...'!F36</f>
        <v>0</v>
      </c>
      <c r="BD70" s="89">
        <f>'VRN - Ostatní a vedlejší ...'!F37</f>
        <v>0</v>
      </c>
      <c r="BT70" s="79" t="s">
        <v>80</v>
      </c>
      <c r="BV70" s="79" t="s">
        <v>75</v>
      </c>
      <c r="BW70" s="79" t="s">
        <v>130</v>
      </c>
      <c r="BX70" s="79" t="s">
        <v>5</v>
      </c>
      <c r="CL70" s="79" t="s">
        <v>21</v>
      </c>
      <c r="CM70" s="79" t="s">
        <v>82</v>
      </c>
    </row>
    <row r="71" spans="1:91" s="1" customFormat="1" ht="30" customHeight="1">
      <c r="B71" s="32"/>
      <c r="AR71" s="32"/>
    </row>
    <row r="72" spans="1:91" s="1" customFormat="1" ht="6.95" customHeight="1">
      <c r="B72" s="41"/>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32"/>
    </row>
  </sheetData>
  <sheetProtection algorithmName="SHA-512" hashValue="DrYncyRPiiAntaab10tsD3txtmsAI+4Q/XsTJPv0b/GF4YgrHEEgJuDgd6ereEMWV8fTM6gnY1rESIHMc4SX5Q==" saltValue="6Z2BopliYkA0nn3qIm7CWRVTz++pKyETlqvIltZU+3zLketUTZGou1FADwU1hxRNMn566Sgmg8iaohFbHQFf0w==" spinCount="100000" sheet="1" objects="1" scenarios="1" formatColumns="0" formatRows="0"/>
  <mergeCells count="102">
    <mergeCell ref="AN70:AP70"/>
    <mergeCell ref="AG70:AM70"/>
    <mergeCell ref="AN54:AP54"/>
    <mergeCell ref="AG65:AM65"/>
    <mergeCell ref="AN66:AP66"/>
    <mergeCell ref="AG66:AM66"/>
    <mergeCell ref="AN67:AP67"/>
    <mergeCell ref="AG67:AM67"/>
    <mergeCell ref="AN68:AP68"/>
    <mergeCell ref="AG68:AM68"/>
    <mergeCell ref="AN69:AP69"/>
    <mergeCell ref="AG69:AM69"/>
    <mergeCell ref="W32:AE32"/>
    <mergeCell ref="AK32:AO32"/>
    <mergeCell ref="L33:P33"/>
    <mergeCell ref="AK33:AO33"/>
    <mergeCell ref="W33:AE33"/>
    <mergeCell ref="AK35:AO35"/>
    <mergeCell ref="X35:AB35"/>
    <mergeCell ref="AR2:BE2"/>
    <mergeCell ref="AG57:AM57"/>
    <mergeCell ref="AG52:AM52"/>
    <mergeCell ref="AG55:AM55"/>
    <mergeCell ref="AG56:AM56"/>
    <mergeCell ref="AM50:AP50"/>
    <mergeCell ref="AM49:AP49"/>
    <mergeCell ref="AM47:AN47"/>
    <mergeCell ref="AN55:AP55"/>
    <mergeCell ref="AN57:AP57"/>
    <mergeCell ref="AN52:AP52"/>
    <mergeCell ref="AN56:AP56"/>
    <mergeCell ref="AS49:AT51"/>
    <mergeCell ref="D69:H69"/>
    <mergeCell ref="J69:AF69"/>
    <mergeCell ref="D70:H70"/>
    <mergeCell ref="J70:AF70"/>
    <mergeCell ref="AG54:AM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L45:AO45"/>
    <mergeCell ref="F65:J65"/>
    <mergeCell ref="L65:AF65"/>
    <mergeCell ref="E66:I66"/>
    <mergeCell ref="K66:AF66"/>
    <mergeCell ref="E67:I67"/>
    <mergeCell ref="K67:AF67"/>
    <mergeCell ref="D68:H68"/>
    <mergeCell ref="J68:AF68"/>
    <mergeCell ref="AG64:AM64"/>
    <mergeCell ref="AG63:AM63"/>
    <mergeCell ref="AG62:AM62"/>
    <mergeCell ref="AG60:AM60"/>
    <mergeCell ref="AG61:AM61"/>
    <mergeCell ref="AG58:AM58"/>
    <mergeCell ref="AG59:AM59"/>
    <mergeCell ref="AN61:AP61"/>
    <mergeCell ref="AN62:AP62"/>
    <mergeCell ref="AN59:AP59"/>
    <mergeCell ref="AN63:AP63"/>
    <mergeCell ref="AN64:AP64"/>
    <mergeCell ref="AN60:AP60"/>
    <mergeCell ref="AN58:AP58"/>
    <mergeCell ref="AN65:AP65"/>
    <mergeCell ref="F63:J63"/>
    <mergeCell ref="F64:J64"/>
    <mergeCell ref="I52:AF52"/>
    <mergeCell ref="J59:AF59"/>
    <mergeCell ref="J55:AF55"/>
    <mergeCell ref="K61:AF61"/>
    <mergeCell ref="K60:AF60"/>
    <mergeCell ref="K57:AF57"/>
    <mergeCell ref="K62:AF62"/>
    <mergeCell ref="K56:AF56"/>
    <mergeCell ref="K58:AF58"/>
    <mergeCell ref="L63:AF63"/>
    <mergeCell ref="L64:AF64"/>
    <mergeCell ref="C52:G52"/>
    <mergeCell ref="D55:H55"/>
    <mergeCell ref="D59:H59"/>
    <mergeCell ref="E60:I60"/>
    <mergeCell ref="E58:I58"/>
    <mergeCell ref="E56:I56"/>
    <mergeCell ref="E57:I57"/>
    <mergeCell ref="E62:I62"/>
    <mergeCell ref="E61:I61"/>
  </mergeCells>
  <hyperlinks>
    <hyperlink ref="A56" location="'E.1 - Přípravné a bourací...'!C2" display="/" xr:uid="{00000000-0004-0000-0000-000000000000}"/>
    <hyperlink ref="A57" location="'E.4-5 - Složené konstrukc...'!C2" display="/" xr:uid="{00000000-0004-0000-0000-000001000000}"/>
    <hyperlink ref="A58" location="'E.6 - Výplně otvorů'!C2" display="/" xr:uid="{00000000-0004-0000-0000-000002000000}"/>
    <hyperlink ref="A60" location="'D1.01.4.1 - Zdravotně tec...'!C2" display="/" xr:uid="{00000000-0004-0000-0000-000003000000}"/>
    <hyperlink ref="A61" location="'D1.01.4.4 - Silnoproudé e...'!C2" display="/" xr:uid="{00000000-0004-0000-0000-000004000000}"/>
    <hyperlink ref="A63" location="'D1.01.4.5.1 - Slaboproudé...'!C2" display="/" xr:uid="{00000000-0004-0000-0000-000005000000}"/>
    <hyperlink ref="A64" location="'D1.01.4.5.2 - Slaboproudé...'!C2" display="/" xr:uid="{00000000-0004-0000-0000-000006000000}"/>
    <hyperlink ref="A65" location="'D1.01.4.5.3 - Interkomy'!C2" display="/" xr:uid="{00000000-0004-0000-0000-000007000000}"/>
    <hyperlink ref="A66" location="'D1.01.4.6 - Rozvody páry'!C2" display="/" xr:uid="{00000000-0004-0000-0000-000008000000}"/>
    <hyperlink ref="A67" location="'D1.01.4.7 - Stlačený vzduch'!C2" display="/" xr:uid="{00000000-0004-0000-0000-000009000000}"/>
    <hyperlink ref="A68" location="'D1.01.5 - Zdravotnická te...'!C2" display="/" xr:uid="{00000000-0004-0000-0000-00000A000000}"/>
    <hyperlink ref="A69" location="'PS.01 - Úpravna vody'!C2" display="/" xr:uid="{00000000-0004-0000-0000-00000B000000}"/>
    <hyperlink ref="A70" location="'VRN - Ostatní a vedlejší ...'!C2" display="/" xr:uid="{00000000-0004-0000-0000-00000C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2:BM172"/>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2"/>
      <c r="M2" s="222"/>
      <c r="N2" s="222"/>
      <c r="O2" s="222"/>
      <c r="P2" s="222"/>
      <c r="Q2" s="222"/>
      <c r="R2" s="222"/>
      <c r="S2" s="222"/>
      <c r="T2" s="222"/>
      <c r="U2" s="222"/>
      <c r="V2" s="222"/>
      <c r="AT2" s="17" t="s">
        <v>118</v>
      </c>
    </row>
    <row r="3" spans="2:46" ht="6.95" hidden="1" customHeight="1">
      <c r="B3" s="18"/>
      <c r="C3" s="19"/>
      <c r="D3" s="19"/>
      <c r="E3" s="19"/>
      <c r="F3" s="19"/>
      <c r="G3" s="19"/>
      <c r="H3" s="19"/>
      <c r="I3" s="19"/>
      <c r="J3" s="19"/>
      <c r="K3" s="19"/>
      <c r="L3" s="20"/>
      <c r="AT3" s="17" t="s">
        <v>82</v>
      </c>
    </row>
    <row r="4" spans="2:46" ht="24.95" hidden="1" customHeight="1">
      <c r="B4" s="20"/>
      <c r="D4" s="21" t="s">
        <v>138</v>
      </c>
      <c r="L4" s="20"/>
      <c r="M4" s="91" t="s">
        <v>10</v>
      </c>
      <c r="AT4" s="17" t="s">
        <v>4</v>
      </c>
    </row>
    <row r="5" spans="2:46" ht="6.95" hidden="1" customHeight="1">
      <c r="B5" s="20"/>
      <c r="L5" s="20"/>
    </row>
    <row r="6" spans="2:46" ht="12" hidden="1" customHeight="1">
      <c r="B6" s="20"/>
      <c r="D6" s="27" t="s">
        <v>16</v>
      </c>
      <c r="L6" s="20"/>
    </row>
    <row r="7" spans="2:46" ht="26.25" hidden="1" customHeight="1">
      <c r="B7" s="20"/>
      <c r="E7" s="252" t="str">
        <f>'Rekapitulace stavby'!K6</f>
        <v>Modernizace a rozšíření centrální sterilizace CS I v pavilonu A – Masarykova nem. v Ústí nad Labem</v>
      </c>
      <c r="F7" s="253"/>
      <c r="G7" s="253"/>
      <c r="H7" s="253"/>
      <c r="L7" s="20"/>
    </row>
    <row r="8" spans="2:46" ht="12" hidden="1" customHeight="1">
      <c r="B8" s="20"/>
      <c r="D8" s="27" t="s">
        <v>139</v>
      </c>
      <c r="L8" s="20"/>
    </row>
    <row r="9" spans="2:46" s="1" customFormat="1" ht="16.5" hidden="1" customHeight="1">
      <c r="B9" s="32"/>
      <c r="E9" s="252" t="s">
        <v>1364</v>
      </c>
      <c r="F9" s="254"/>
      <c r="G9" s="254"/>
      <c r="H9" s="254"/>
      <c r="L9" s="32"/>
    </row>
    <row r="10" spans="2:46" s="1" customFormat="1" ht="12" hidden="1" customHeight="1">
      <c r="B10" s="32"/>
      <c r="D10" s="27" t="s">
        <v>141</v>
      </c>
      <c r="L10" s="32"/>
    </row>
    <row r="11" spans="2:46" s="1" customFormat="1" ht="16.5" hidden="1" customHeight="1">
      <c r="B11" s="32"/>
      <c r="E11" s="215" t="s">
        <v>2529</v>
      </c>
      <c r="F11" s="254"/>
      <c r="G11" s="254"/>
      <c r="H11" s="254"/>
      <c r="L11" s="32"/>
    </row>
    <row r="12" spans="2:46" s="1" customFormat="1" ht="11.25" hidden="1">
      <c r="B12" s="32"/>
      <c r="L12" s="32"/>
    </row>
    <row r="13" spans="2:46" s="1" customFormat="1" ht="12" hidden="1" customHeight="1">
      <c r="B13" s="32"/>
      <c r="D13" s="27" t="s">
        <v>18</v>
      </c>
      <c r="F13" s="25" t="s">
        <v>21</v>
      </c>
      <c r="I13" s="27" t="s">
        <v>20</v>
      </c>
      <c r="J13" s="25" t="s">
        <v>21</v>
      </c>
      <c r="L13" s="32"/>
    </row>
    <row r="14" spans="2:46" s="1" customFormat="1" ht="12" hidden="1" customHeight="1">
      <c r="B14" s="32"/>
      <c r="D14" s="27" t="s">
        <v>22</v>
      </c>
      <c r="F14" s="25" t="s">
        <v>23</v>
      </c>
      <c r="I14" s="27" t="s">
        <v>24</v>
      </c>
      <c r="J14" s="49" t="str">
        <f>'Rekapitulace stavby'!AN8</f>
        <v>30. 11. 2023</v>
      </c>
      <c r="L14" s="32"/>
    </row>
    <row r="15" spans="2:46" s="1" customFormat="1" ht="10.9" hidden="1" customHeight="1">
      <c r="B15" s="32"/>
      <c r="L15" s="32"/>
    </row>
    <row r="16" spans="2:46" s="1" customFormat="1" ht="12" hidden="1" customHeight="1">
      <c r="B16" s="32"/>
      <c r="D16" s="27" t="s">
        <v>26</v>
      </c>
      <c r="I16" s="27" t="s">
        <v>27</v>
      </c>
      <c r="J16" s="25" t="s">
        <v>28</v>
      </c>
      <c r="L16" s="32"/>
    </row>
    <row r="17" spans="2:12" s="1" customFormat="1" ht="18" hidden="1" customHeight="1">
      <c r="B17" s="32"/>
      <c r="E17" s="25" t="s">
        <v>29</v>
      </c>
      <c r="I17" s="27" t="s">
        <v>30</v>
      </c>
      <c r="J17" s="25" t="s">
        <v>21</v>
      </c>
      <c r="L17" s="32"/>
    </row>
    <row r="18" spans="2:12" s="1" customFormat="1" ht="6.95" hidden="1" customHeight="1">
      <c r="B18" s="32"/>
      <c r="L18" s="32"/>
    </row>
    <row r="19" spans="2:12" s="1" customFormat="1" ht="12" hidden="1" customHeight="1">
      <c r="B19" s="32"/>
      <c r="D19" s="27" t="s">
        <v>31</v>
      </c>
      <c r="I19" s="27" t="s">
        <v>27</v>
      </c>
      <c r="J19" s="28" t="str">
        <f>'Rekapitulace stavby'!AN13</f>
        <v>Vyplň údaj</v>
      </c>
      <c r="L19" s="32"/>
    </row>
    <row r="20" spans="2:12" s="1" customFormat="1" ht="18" hidden="1" customHeight="1">
      <c r="B20" s="32"/>
      <c r="E20" s="255" t="str">
        <f>'Rekapitulace stavby'!E14</f>
        <v>Vyplň údaj</v>
      </c>
      <c r="F20" s="221"/>
      <c r="G20" s="221"/>
      <c r="H20" s="221"/>
      <c r="I20" s="27" t="s">
        <v>30</v>
      </c>
      <c r="J20" s="28" t="str">
        <f>'Rekapitulace stavby'!AN14</f>
        <v>Vyplň údaj</v>
      </c>
      <c r="L20" s="32"/>
    </row>
    <row r="21" spans="2:12" s="1" customFormat="1" ht="6.95" hidden="1" customHeight="1">
      <c r="B21" s="32"/>
      <c r="L21" s="32"/>
    </row>
    <row r="22" spans="2:12" s="1" customFormat="1" ht="12" hidden="1" customHeight="1">
      <c r="B22" s="32"/>
      <c r="D22" s="27" t="s">
        <v>33</v>
      </c>
      <c r="I22" s="27" t="s">
        <v>27</v>
      </c>
      <c r="J22" s="25" t="s">
        <v>34</v>
      </c>
      <c r="L22" s="32"/>
    </row>
    <row r="23" spans="2:12" s="1" customFormat="1" ht="18" hidden="1" customHeight="1">
      <c r="B23" s="32"/>
      <c r="E23" s="25" t="s">
        <v>35</v>
      </c>
      <c r="I23" s="27" t="s">
        <v>30</v>
      </c>
      <c r="J23" s="25" t="s">
        <v>21</v>
      </c>
      <c r="L23" s="32"/>
    </row>
    <row r="24" spans="2:12" s="1" customFormat="1" ht="6.95" hidden="1" customHeight="1">
      <c r="B24" s="32"/>
      <c r="L24" s="32"/>
    </row>
    <row r="25" spans="2:12" s="1" customFormat="1" ht="12" hidden="1" customHeight="1">
      <c r="B25" s="32"/>
      <c r="D25" s="27" t="s">
        <v>36</v>
      </c>
      <c r="I25" s="27" t="s">
        <v>27</v>
      </c>
      <c r="J25" s="25" t="s">
        <v>34</v>
      </c>
      <c r="L25" s="32"/>
    </row>
    <row r="26" spans="2:12" s="1" customFormat="1" ht="18" hidden="1" customHeight="1">
      <c r="B26" s="32"/>
      <c r="E26" s="25" t="s">
        <v>35</v>
      </c>
      <c r="I26" s="27" t="s">
        <v>30</v>
      </c>
      <c r="J26" s="25" t="s">
        <v>21</v>
      </c>
      <c r="L26" s="32"/>
    </row>
    <row r="27" spans="2:12" s="1" customFormat="1" ht="6.95" hidden="1" customHeight="1">
      <c r="B27" s="32"/>
      <c r="L27" s="32"/>
    </row>
    <row r="28" spans="2:12" s="1" customFormat="1" ht="12" hidden="1" customHeight="1">
      <c r="B28" s="32"/>
      <c r="D28" s="27" t="s">
        <v>37</v>
      </c>
      <c r="L28" s="32"/>
    </row>
    <row r="29" spans="2:12" s="7" customFormat="1" ht="71.25" hidden="1" customHeight="1">
      <c r="B29" s="92"/>
      <c r="E29" s="226" t="s">
        <v>38</v>
      </c>
      <c r="F29" s="226"/>
      <c r="G29" s="226"/>
      <c r="H29" s="226"/>
      <c r="L29" s="92"/>
    </row>
    <row r="30" spans="2:12" s="1" customFormat="1" ht="6.95" hidden="1" customHeight="1">
      <c r="B30" s="32"/>
      <c r="L30" s="32"/>
    </row>
    <row r="31" spans="2:12" s="1" customFormat="1" ht="6.95" hidden="1" customHeight="1">
      <c r="B31" s="32"/>
      <c r="D31" s="50"/>
      <c r="E31" s="50"/>
      <c r="F31" s="50"/>
      <c r="G31" s="50"/>
      <c r="H31" s="50"/>
      <c r="I31" s="50"/>
      <c r="J31" s="50"/>
      <c r="K31" s="50"/>
      <c r="L31" s="32"/>
    </row>
    <row r="32" spans="2:12" s="1" customFormat="1" ht="25.35" hidden="1" customHeight="1">
      <c r="B32" s="32"/>
      <c r="D32" s="93" t="s">
        <v>39</v>
      </c>
      <c r="J32" s="63">
        <f>ROUND(J91, 2)</f>
        <v>0</v>
      </c>
      <c r="L32" s="32"/>
    </row>
    <row r="33" spans="2:12" s="1" customFormat="1" ht="6.95" hidden="1" customHeight="1">
      <c r="B33" s="32"/>
      <c r="D33" s="50"/>
      <c r="E33" s="50"/>
      <c r="F33" s="50"/>
      <c r="G33" s="50"/>
      <c r="H33" s="50"/>
      <c r="I33" s="50"/>
      <c r="J33" s="50"/>
      <c r="K33" s="50"/>
      <c r="L33" s="32"/>
    </row>
    <row r="34" spans="2:12" s="1" customFormat="1" ht="14.45" hidden="1" customHeight="1">
      <c r="B34" s="32"/>
      <c r="F34" s="35" t="s">
        <v>41</v>
      </c>
      <c r="I34" s="35" t="s">
        <v>40</v>
      </c>
      <c r="J34" s="35" t="s">
        <v>42</v>
      </c>
      <c r="L34" s="32"/>
    </row>
    <row r="35" spans="2:12" s="1" customFormat="1" ht="14.45" hidden="1" customHeight="1">
      <c r="B35" s="32"/>
      <c r="D35" s="52" t="s">
        <v>43</v>
      </c>
      <c r="E35" s="27" t="s">
        <v>44</v>
      </c>
      <c r="F35" s="83">
        <f>ROUND((SUM(BE91:BE171)),  2)</f>
        <v>0</v>
      </c>
      <c r="I35" s="94">
        <v>0.21</v>
      </c>
      <c r="J35" s="83">
        <f>ROUND(((SUM(BE91:BE171))*I35),  2)</f>
        <v>0</v>
      </c>
      <c r="L35" s="32"/>
    </row>
    <row r="36" spans="2:12" s="1" customFormat="1" ht="14.45" hidden="1" customHeight="1">
      <c r="B36" s="32"/>
      <c r="E36" s="27" t="s">
        <v>45</v>
      </c>
      <c r="F36" s="83">
        <f>ROUND((SUM(BF91:BF171)),  2)</f>
        <v>0</v>
      </c>
      <c r="I36" s="94">
        <v>0.15</v>
      </c>
      <c r="J36" s="83">
        <f>ROUND(((SUM(BF91:BF171))*I36),  2)</f>
        <v>0</v>
      </c>
      <c r="L36" s="32"/>
    </row>
    <row r="37" spans="2:12" s="1" customFormat="1" ht="14.45" hidden="1" customHeight="1">
      <c r="B37" s="32"/>
      <c r="E37" s="27" t="s">
        <v>46</v>
      </c>
      <c r="F37" s="83">
        <f>ROUND((SUM(BG91:BG171)),  2)</f>
        <v>0</v>
      </c>
      <c r="I37" s="94">
        <v>0.21</v>
      </c>
      <c r="J37" s="83">
        <f>0</f>
        <v>0</v>
      </c>
      <c r="L37" s="32"/>
    </row>
    <row r="38" spans="2:12" s="1" customFormat="1" ht="14.45" hidden="1" customHeight="1">
      <c r="B38" s="32"/>
      <c r="E38" s="27" t="s">
        <v>47</v>
      </c>
      <c r="F38" s="83">
        <f>ROUND((SUM(BH91:BH171)),  2)</f>
        <v>0</v>
      </c>
      <c r="I38" s="94">
        <v>0.15</v>
      </c>
      <c r="J38" s="83">
        <f>0</f>
        <v>0</v>
      </c>
      <c r="L38" s="32"/>
    </row>
    <row r="39" spans="2:12" s="1" customFormat="1" ht="14.45" hidden="1" customHeight="1">
      <c r="B39" s="32"/>
      <c r="E39" s="27" t="s">
        <v>48</v>
      </c>
      <c r="F39" s="83">
        <f>ROUND((SUM(BI91:BI171)),  2)</f>
        <v>0</v>
      </c>
      <c r="I39" s="94">
        <v>0</v>
      </c>
      <c r="J39" s="83">
        <f>0</f>
        <v>0</v>
      </c>
      <c r="L39" s="32"/>
    </row>
    <row r="40" spans="2:12" s="1" customFormat="1" ht="6.95" hidden="1" customHeight="1">
      <c r="B40" s="32"/>
      <c r="L40" s="32"/>
    </row>
    <row r="41" spans="2:12" s="1" customFormat="1" ht="25.35" hidden="1" customHeight="1">
      <c r="B41" s="32"/>
      <c r="C41" s="95"/>
      <c r="D41" s="96" t="s">
        <v>49</v>
      </c>
      <c r="E41" s="54"/>
      <c r="F41" s="54"/>
      <c r="G41" s="97" t="s">
        <v>50</v>
      </c>
      <c r="H41" s="98" t="s">
        <v>51</v>
      </c>
      <c r="I41" s="54"/>
      <c r="J41" s="99">
        <f>SUM(J32:J39)</f>
        <v>0</v>
      </c>
      <c r="K41" s="100"/>
      <c r="L41" s="32"/>
    </row>
    <row r="42" spans="2:12" s="1" customFormat="1" ht="14.45" hidden="1" customHeight="1">
      <c r="B42" s="41"/>
      <c r="C42" s="42"/>
      <c r="D42" s="42"/>
      <c r="E42" s="42"/>
      <c r="F42" s="42"/>
      <c r="G42" s="42"/>
      <c r="H42" s="42"/>
      <c r="I42" s="42"/>
      <c r="J42" s="42"/>
      <c r="K42" s="42"/>
      <c r="L42" s="32"/>
    </row>
    <row r="43" spans="2:12" ht="11.25" hidden="1"/>
    <row r="44" spans="2:12" ht="11.25" hidden="1"/>
    <row r="45" spans="2:12" ht="11.25" hidden="1"/>
    <row r="46" spans="2:12" s="1" customFormat="1" ht="6.95" customHeight="1">
      <c r="B46" s="43"/>
      <c r="C46" s="44"/>
      <c r="D46" s="44"/>
      <c r="E46" s="44"/>
      <c r="F46" s="44"/>
      <c r="G46" s="44"/>
      <c r="H46" s="44"/>
      <c r="I46" s="44"/>
      <c r="J46" s="44"/>
      <c r="K46" s="44"/>
      <c r="L46" s="32"/>
    </row>
    <row r="47" spans="2:12" s="1" customFormat="1" ht="24.95" customHeight="1">
      <c r="B47" s="32"/>
      <c r="C47" s="21" t="s">
        <v>143</v>
      </c>
      <c r="L47" s="32"/>
    </row>
    <row r="48" spans="2:12" s="1" customFormat="1" ht="6.95" customHeight="1">
      <c r="B48" s="32"/>
      <c r="L48" s="32"/>
    </row>
    <row r="49" spans="2:47" s="1" customFormat="1" ht="12" customHeight="1">
      <c r="B49" s="32"/>
      <c r="C49" s="27" t="s">
        <v>16</v>
      </c>
      <c r="L49" s="32"/>
    </row>
    <row r="50" spans="2:47" s="1" customFormat="1" ht="26.25" customHeight="1">
      <c r="B50" s="32"/>
      <c r="E50" s="252" t="str">
        <f>E7</f>
        <v>Modernizace a rozšíření centrální sterilizace CS I v pavilonu A – Masarykova nem. v Ústí nad Labem</v>
      </c>
      <c r="F50" s="253"/>
      <c r="G50" s="253"/>
      <c r="H50" s="253"/>
      <c r="L50" s="32"/>
    </row>
    <row r="51" spans="2:47" ht="12" customHeight="1">
      <c r="B51" s="20"/>
      <c r="C51" s="27" t="s">
        <v>139</v>
      </c>
      <c r="L51" s="20"/>
    </row>
    <row r="52" spans="2:47" s="1" customFormat="1" ht="16.5" customHeight="1">
      <c r="B52" s="32"/>
      <c r="E52" s="252" t="s">
        <v>1364</v>
      </c>
      <c r="F52" s="254"/>
      <c r="G52" s="254"/>
      <c r="H52" s="254"/>
      <c r="L52" s="32"/>
    </row>
    <row r="53" spans="2:47" s="1" customFormat="1" ht="12" customHeight="1">
      <c r="B53" s="32"/>
      <c r="C53" s="27" t="s">
        <v>141</v>
      </c>
      <c r="L53" s="32"/>
    </row>
    <row r="54" spans="2:47" s="1" customFormat="1" ht="16.5" customHeight="1">
      <c r="B54" s="32"/>
      <c r="E54" s="215" t="str">
        <f>E11</f>
        <v>D1.01.4.6 - Rozvody páry</v>
      </c>
      <c r="F54" s="254"/>
      <c r="G54" s="254"/>
      <c r="H54" s="254"/>
      <c r="L54" s="32"/>
    </row>
    <row r="55" spans="2:47" s="1" customFormat="1" ht="6.95" customHeight="1">
      <c r="B55" s="32"/>
      <c r="L55" s="32"/>
    </row>
    <row r="56" spans="2:47" s="1" customFormat="1" ht="12" customHeight="1">
      <c r="B56" s="32"/>
      <c r="C56" s="27" t="s">
        <v>22</v>
      </c>
      <c r="F56" s="25" t="str">
        <f>F14</f>
        <v>Ústí nad Labem</v>
      </c>
      <c r="I56" s="27" t="s">
        <v>24</v>
      </c>
      <c r="J56" s="49" t="str">
        <f>IF(J14="","",J14)</f>
        <v>30. 11. 2023</v>
      </c>
      <c r="L56" s="32"/>
    </row>
    <row r="57" spans="2:47" s="1" customFormat="1" ht="6.95" customHeight="1">
      <c r="B57" s="32"/>
      <c r="L57" s="32"/>
    </row>
    <row r="58" spans="2:47" s="1" customFormat="1" ht="15.2" customHeight="1">
      <c r="B58" s="32"/>
      <c r="C58" s="27" t="s">
        <v>26</v>
      </c>
      <c r="F58" s="25" t="str">
        <f>E17</f>
        <v>Krajská zdravotní, a.s.</v>
      </c>
      <c r="I58" s="27" t="s">
        <v>33</v>
      </c>
      <c r="J58" s="30" t="str">
        <f>E23</f>
        <v>Artech spol. s.r.o.</v>
      </c>
      <c r="L58" s="32"/>
    </row>
    <row r="59" spans="2:47" s="1" customFormat="1" ht="15.2" customHeight="1">
      <c r="B59" s="32"/>
      <c r="C59" s="27" t="s">
        <v>31</v>
      </c>
      <c r="F59" s="25" t="str">
        <f>IF(E20="","",E20)</f>
        <v>Vyplň údaj</v>
      </c>
      <c r="I59" s="27" t="s">
        <v>36</v>
      </c>
      <c r="J59" s="30" t="str">
        <f>E26</f>
        <v>Artech spol. s.r.o.</v>
      </c>
      <c r="L59" s="32"/>
    </row>
    <row r="60" spans="2:47" s="1" customFormat="1" ht="10.35" customHeight="1">
      <c r="B60" s="32"/>
      <c r="L60" s="32"/>
    </row>
    <row r="61" spans="2:47" s="1" customFormat="1" ht="29.25" customHeight="1">
      <c r="B61" s="32"/>
      <c r="C61" s="101" t="s">
        <v>144</v>
      </c>
      <c r="D61" s="95"/>
      <c r="E61" s="95"/>
      <c r="F61" s="95"/>
      <c r="G61" s="95"/>
      <c r="H61" s="95"/>
      <c r="I61" s="95"/>
      <c r="J61" s="102" t="s">
        <v>145</v>
      </c>
      <c r="K61" s="95"/>
      <c r="L61" s="32"/>
    </row>
    <row r="62" spans="2:47" s="1" customFormat="1" ht="10.35" customHeight="1">
      <c r="B62" s="32"/>
      <c r="L62" s="32"/>
    </row>
    <row r="63" spans="2:47" s="1" customFormat="1" ht="22.9" customHeight="1">
      <c r="B63" s="32"/>
      <c r="C63" s="103" t="s">
        <v>71</v>
      </c>
      <c r="J63" s="63">
        <f>J91</f>
        <v>0</v>
      </c>
      <c r="L63" s="32"/>
      <c r="AU63" s="17" t="s">
        <v>146</v>
      </c>
    </row>
    <row r="64" spans="2:47" s="8" customFormat="1" ht="24.95" customHeight="1">
      <c r="B64" s="104"/>
      <c r="D64" s="105" t="s">
        <v>1366</v>
      </c>
      <c r="E64" s="106"/>
      <c r="F64" s="106"/>
      <c r="G64" s="106"/>
      <c r="H64" s="106"/>
      <c r="I64" s="106"/>
      <c r="J64" s="107">
        <f>J92</f>
        <v>0</v>
      </c>
      <c r="L64" s="104"/>
    </row>
    <row r="65" spans="2:12" s="8" customFormat="1" ht="24.95" customHeight="1">
      <c r="B65" s="104"/>
      <c r="D65" s="105" t="s">
        <v>2530</v>
      </c>
      <c r="E65" s="106"/>
      <c r="F65" s="106"/>
      <c r="G65" s="106"/>
      <c r="H65" s="106"/>
      <c r="I65" s="106"/>
      <c r="J65" s="107">
        <f>J100</f>
        <v>0</v>
      </c>
      <c r="L65" s="104"/>
    </row>
    <row r="66" spans="2:12" s="8" customFormat="1" ht="24.95" customHeight="1">
      <c r="B66" s="104"/>
      <c r="D66" s="105" t="s">
        <v>2531</v>
      </c>
      <c r="E66" s="106"/>
      <c r="F66" s="106"/>
      <c r="G66" s="106"/>
      <c r="H66" s="106"/>
      <c r="I66" s="106"/>
      <c r="J66" s="107">
        <f>J124</f>
        <v>0</v>
      </c>
      <c r="L66" s="104"/>
    </row>
    <row r="67" spans="2:12" s="8" customFormat="1" ht="24.95" customHeight="1">
      <c r="B67" s="104"/>
      <c r="D67" s="105" t="s">
        <v>2532</v>
      </c>
      <c r="E67" s="106"/>
      <c r="F67" s="106"/>
      <c r="G67" s="106"/>
      <c r="H67" s="106"/>
      <c r="I67" s="106"/>
      <c r="J67" s="107">
        <f>J133</f>
        <v>0</v>
      </c>
      <c r="L67" s="104"/>
    </row>
    <row r="68" spans="2:12" s="8" customFormat="1" ht="24.95" customHeight="1">
      <c r="B68" s="104"/>
      <c r="D68" s="105" t="s">
        <v>2533</v>
      </c>
      <c r="E68" s="106"/>
      <c r="F68" s="106"/>
      <c r="G68" s="106"/>
      <c r="H68" s="106"/>
      <c r="I68" s="106"/>
      <c r="J68" s="107">
        <f>J156</f>
        <v>0</v>
      </c>
      <c r="L68" s="104"/>
    </row>
    <row r="69" spans="2:12" s="8" customFormat="1" ht="24.95" customHeight="1">
      <c r="B69" s="104"/>
      <c r="D69" s="105" t="s">
        <v>2534</v>
      </c>
      <c r="E69" s="106"/>
      <c r="F69" s="106"/>
      <c r="G69" s="106"/>
      <c r="H69" s="106"/>
      <c r="I69" s="106"/>
      <c r="J69" s="107">
        <f>J165</f>
        <v>0</v>
      </c>
      <c r="L69" s="104"/>
    </row>
    <row r="70" spans="2:12" s="1" customFormat="1" ht="21.75" customHeight="1">
      <c r="B70" s="32"/>
      <c r="L70" s="32"/>
    </row>
    <row r="71" spans="2:12" s="1" customFormat="1" ht="6.95" customHeight="1">
      <c r="B71" s="41"/>
      <c r="C71" s="42"/>
      <c r="D71" s="42"/>
      <c r="E71" s="42"/>
      <c r="F71" s="42"/>
      <c r="G71" s="42"/>
      <c r="H71" s="42"/>
      <c r="I71" s="42"/>
      <c r="J71" s="42"/>
      <c r="K71" s="42"/>
      <c r="L71" s="32"/>
    </row>
    <row r="75" spans="2:12" s="1" customFormat="1" ht="6.95" customHeight="1">
      <c r="B75" s="43"/>
      <c r="C75" s="44"/>
      <c r="D75" s="44"/>
      <c r="E75" s="44"/>
      <c r="F75" s="44"/>
      <c r="G75" s="44"/>
      <c r="H75" s="44"/>
      <c r="I75" s="44"/>
      <c r="J75" s="44"/>
      <c r="K75" s="44"/>
      <c r="L75" s="32"/>
    </row>
    <row r="76" spans="2:12" s="1" customFormat="1" ht="24.95" customHeight="1">
      <c r="B76" s="32"/>
      <c r="C76" s="21" t="s">
        <v>159</v>
      </c>
      <c r="L76" s="32"/>
    </row>
    <row r="77" spans="2:12" s="1" customFormat="1" ht="6.95" customHeight="1">
      <c r="B77" s="32"/>
      <c r="L77" s="32"/>
    </row>
    <row r="78" spans="2:12" s="1" customFormat="1" ht="12" customHeight="1">
      <c r="B78" s="32"/>
      <c r="C78" s="27" t="s">
        <v>16</v>
      </c>
      <c r="L78" s="32"/>
    </row>
    <row r="79" spans="2:12" s="1" customFormat="1" ht="26.25" customHeight="1">
      <c r="B79" s="32"/>
      <c r="E79" s="252" t="str">
        <f>E7</f>
        <v>Modernizace a rozšíření centrální sterilizace CS I v pavilonu A – Masarykova nem. v Ústí nad Labem</v>
      </c>
      <c r="F79" s="253"/>
      <c r="G79" s="253"/>
      <c r="H79" s="253"/>
      <c r="L79" s="32"/>
    </row>
    <row r="80" spans="2:12" ht="12" customHeight="1">
      <c r="B80" s="20"/>
      <c r="C80" s="27" t="s">
        <v>139</v>
      </c>
      <c r="L80" s="20"/>
    </row>
    <row r="81" spans="2:65" s="1" customFormat="1" ht="16.5" customHeight="1">
      <c r="B81" s="32"/>
      <c r="E81" s="252" t="s">
        <v>1364</v>
      </c>
      <c r="F81" s="254"/>
      <c r="G81" s="254"/>
      <c r="H81" s="254"/>
      <c r="L81" s="32"/>
    </row>
    <row r="82" spans="2:65" s="1" customFormat="1" ht="12" customHeight="1">
      <c r="B82" s="32"/>
      <c r="C82" s="27" t="s">
        <v>141</v>
      </c>
      <c r="L82" s="32"/>
    </row>
    <row r="83" spans="2:65" s="1" customFormat="1" ht="16.5" customHeight="1">
      <c r="B83" s="32"/>
      <c r="E83" s="215" t="str">
        <f>E11</f>
        <v>D1.01.4.6 - Rozvody páry</v>
      </c>
      <c r="F83" s="254"/>
      <c r="G83" s="254"/>
      <c r="H83" s="254"/>
      <c r="L83" s="32"/>
    </row>
    <row r="84" spans="2:65" s="1" customFormat="1" ht="6.95" customHeight="1">
      <c r="B84" s="32"/>
      <c r="L84" s="32"/>
    </row>
    <row r="85" spans="2:65" s="1" customFormat="1" ht="12" customHeight="1">
      <c r="B85" s="32"/>
      <c r="C85" s="27" t="s">
        <v>22</v>
      </c>
      <c r="F85" s="25" t="str">
        <f>F14</f>
        <v>Ústí nad Labem</v>
      </c>
      <c r="I85" s="27" t="s">
        <v>24</v>
      </c>
      <c r="J85" s="49" t="str">
        <f>IF(J14="","",J14)</f>
        <v>30. 11. 2023</v>
      </c>
      <c r="L85" s="32"/>
    </row>
    <row r="86" spans="2:65" s="1" customFormat="1" ht="6.95" customHeight="1">
      <c r="B86" s="32"/>
      <c r="L86" s="32"/>
    </row>
    <row r="87" spans="2:65" s="1" customFormat="1" ht="15.2" customHeight="1">
      <c r="B87" s="32"/>
      <c r="C87" s="27" t="s">
        <v>26</v>
      </c>
      <c r="F87" s="25" t="str">
        <f>E17</f>
        <v>Krajská zdravotní, a.s.</v>
      </c>
      <c r="I87" s="27" t="s">
        <v>33</v>
      </c>
      <c r="J87" s="30" t="str">
        <f>E23</f>
        <v>Artech spol. s.r.o.</v>
      </c>
      <c r="L87" s="32"/>
    </row>
    <row r="88" spans="2:65" s="1" customFormat="1" ht="15.2" customHeight="1">
      <c r="B88" s="32"/>
      <c r="C88" s="27" t="s">
        <v>31</v>
      </c>
      <c r="F88" s="25" t="str">
        <f>IF(E20="","",E20)</f>
        <v>Vyplň údaj</v>
      </c>
      <c r="I88" s="27" t="s">
        <v>36</v>
      </c>
      <c r="J88" s="30" t="str">
        <f>E26</f>
        <v>Artech spol. s.r.o.</v>
      </c>
      <c r="L88" s="32"/>
    </row>
    <row r="89" spans="2:65" s="1" customFormat="1" ht="10.35" customHeight="1">
      <c r="B89" s="32"/>
      <c r="L89" s="32"/>
    </row>
    <row r="90" spans="2:65" s="10" customFormat="1" ht="29.25" customHeight="1">
      <c r="B90" s="112"/>
      <c r="C90" s="113" t="s">
        <v>160</v>
      </c>
      <c r="D90" s="114" t="s">
        <v>58</v>
      </c>
      <c r="E90" s="114" t="s">
        <v>54</v>
      </c>
      <c r="F90" s="114" t="s">
        <v>55</v>
      </c>
      <c r="G90" s="114" t="s">
        <v>161</v>
      </c>
      <c r="H90" s="114" t="s">
        <v>162</v>
      </c>
      <c r="I90" s="114" t="s">
        <v>163</v>
      </c>
      <c r="J90" s="114" t="s">
        <v>145</v>
      </c>
      <c r="K90" s="115" t="s">
        <v>164</v>
      </c>
      <c r="L90" s="112"/>
      <c r="M90" s="56" t="s">
        <v>21</v>
      </c>
      <c r="N90" s="57" t="s">
        <v>43</v>
      </c>
      <c r="O90" s="57" t="s">
        <v>165</v>
      </c>
      <c r="P90" s="57" t="s">
        <v>166</v>
      </c>
      <c r="Q90" s="57" t="s">
        <v>167</v>
      </c>
      <c r="R90" s="57" t="s">
        <v>168</v>
      </c>
      <c r="S90" s="57" t="s">
        <v>169</v>
      </c>
      <c r="T90" s="58" t="s">
        <v>170</v>
      </c>
    </row>
    <row r="91" spans="2:65" s="1" customFormat="1" ht="22.9" customHeight="1">
      <c r="B91" s="32"/>
      <c r="C91" s="61" t="s">
        <v>171</v>
      </c>
      <c r="J91" s="116">
        <f>BK91</f>
        <v>0</v>
      </c>
      <c r="L91" s="32"/>
      <c r="M91" s="59"/>
      <c r="N91" s="50"/>
      <c r="O91" s="50"/>
      <c r="P91" s="117">
        <f>P92+P100+P124+P133+P156+P165</f>
        <v>0</v>
      </c>
      <c r="Q91" s="50"/>
      <c r="R91" s="117">
        <f>R92+R100+R124+R133+R156+R165</f>
        <v>0</v>
      </c>
      <c r="S91" s="50"/>
      <c r="T91" s="118">
        <f>T92+T100+T124+T133+T156+T165</f>
        <v>0</v>
      </c>
      <c r="AT91" s="17" t="s">
        <v>72</v>
      </c>
      <c r="AU91" s="17" t="s">
        <v>146</v>
      </c>
      <c r="BK91" s="119">
        <f>BK92+BK100+BK124+BK133+BK156+BK165</f>
        <v>0</v>
      </c>
    </row>
    <row r="92" spans="2:65" s="11" customFormat="1" ht="25.9" customHeight="1">
      <c r="B92" s="120"/>
      <c r="D92" s="121" t="s">
        <v>72</v>
      </c>
      <c r="E92" s="122" t="s">
        <v>1376</v>
      </c>
      <c r="F92" s="122" t="s">
        <v>1377</v>
      </c>
      <c r="I92" s="123"/>
      <c r="J92" s="124">
        <f>BK92</f>
        <v>0</v>
      </c>
      <c r="L92" s="120"/>
      <c r="M92" s="125"/>
      <c r="P92" s="126">
        <f>SUM(P93:P99)</f>
        <v>0</v>
      </c>
      <c r="R92" s="126">
        <f>SUM(R93:R99)</f>
        <v>0</v>
      </c>
      <c r="T92" s="127">
        <f>SUM(T93:T99)</f>
        <v>0</v>
      </c>
      <c r="AR92" s="121" t="s">
        <v>80</v>
      </c>
      <c r="AT92" s="128" t="s">
        <v>72</v>
      </c>
      <c r="AU92" s="128" t="s">
        <v>73</v>
      </c>
      <c r="AY92" s="121" t="s">
        <v>174</v>
      </c>
      <c r="BK92" s="129">
        <f>SUM(BK93:BK99)</f>
        <v>0</v>
      </c>
    </row>
    <row r="93" spans="2:65" s="1" customFormat="1" ht="24.2" customHeight="1">
      <c r="B93" s="32"/>
      <c r="C93" s="132" t="s">
        <v>80</v>
      </c>
      <c r="D93" s="132" t="s">
        <v>176</v>
      </c>
      <c r="E93" s="133" t="s">
        <v>2535</v>
      </c>
      <c r="F93" s="134" t="s">
        <v>2536</v>
      </c>
      <c r="G93" s="135" t="s">
        <v>431</v>
      </c>
      <c r="H93" s="136">
        <v>340</v>
      </c>
      <c r="I93" s="137"/>
      <c r="J93" s="138">
        <f t="shared" ref="J93:J99" si="0">ROUND(I93*H93,2)</f>
        <v>0</v>
      </c>
      <c r="K93" s="134" t="s">
        <v>218</v>
      </c>
      <c r="L93" s="32"/>
      <c r="M93" s="139" t="s">
        <v>21</v>
      </c>
      <c r="N93" s="140" t="s">
        <v>44</v>
      </c>
      <c r="P93" s="141">
        <f t="shared" ref="P93:P99" si="1">O93*H93</f>
        <v>0</v>
      </c>
      <c r="Q93" s="141">
        <v>0</v>
      </c>
      <c r="R93" s="141">
        <f t="shared" ref="R93:R99" si="2">Q93*H93</f>
        <v>0</v>
      </c>
      <c r="S93" s="141">
        <v>0</v>
      </c>
      <c r="T93" s="142">
        <f t="shared" ref="T93:T99" si="3">S93*H93</f>
        <v>0</v>
      </c>
      <c r="AR93" s="143" t="s">
        <v>180</v>
      </c>
      <c r="AT93" s="143" t="s">
        <v>176</v>
      </c>
      <c r="AU93" s="143" t="s">
        <v>80</v>
      </c>
      <c r="AY93" s="17" t="s">
        <v>174</v>
      </c>
      <c r="BE93" s="144">
        <f t="shared" ref="BE93:BE99" si="4">IF(N93="základní",J93,0)</f>
        <v>0</v>
      </c>
      <c r="BF93" s="144">
        <f t="shared" ref="BF93:BF99" si="5">IF(N93="snížená",J93,0)</f>
        <v>0</v>
      </c>
      <c r="BG93" s="144">
        <f t="shared" ref="BG93:BG99" si="6">IF(N93="zákl. přenesená",J93,0)</f>
        <v>0</v>
      </c>
      <c r="BH93" s="144">
        <f t="shared" ref="BH93:BH99" si="7">IF(N93="sníž. přenesená",J93,0)</f>
        <v>0</v>
      </c>
      <c r="BI93" s="144">
        <f t="shared" ref="BI93:BI99" si="8">IF(N93="nulová",J93,0)</f>
        <v>0</v>
      </c>
      <c r="BJ93" s="17" t="s">
        <v>80</v>
      </c>
      <c r="BK93" s="144">
        <f t="shared" ref="BK93:BK99" si="9">ROUND(I93*H93,2)</f>
        <v>0</v>
      </c>
      <c r="BL93" s="17" t="s">
        <v>180</v>
      </c>
      <c r="BM93" s="143" t="s">
        <v>82</v>
      </c>
    </row>
    <row r="94" spans="2:65" s="1" customFormat="1" ht="24.2" customHeight="1">
      <c r="B94" s="32"/>
      <c r="C94" s="132" t="s">
        <v>82</v>
      </c>
      <c r="D94" s="132" t="s">
        <v>176</v>
      </c>
      <c r="E94" s="133" t="s">
        <v>2537</v>
      </c>
      <c r="F94" s="134" t="s">
        <v>2538</v>
      </c>
      <c r="G94" s="135" t="s">
        <v>1292</v>
      </c>
      <c r="H94" s="136">
        <v>2</v>
      </c>
      <c r="I94" s="137"/>
      <c r="J94" s="138">
        <f t="shared" si="0"/>
        <v>0</v>
      </c>
      <c r="K94" s="134" t="s">
        <v>218</v>
      </c>
      <c r="L94" s="32"/>
      <c r="M94" s="139" t="s">
        <v>21</v>
      </c>
      <c r="N94" s="140" t="s">
        <v>44</v>
      </c>
      <c r="P94" s="141">
        <f t="shared" si="1"/>
        <v>0</v>
      </c>
      <c r="Q94" s="141">
        <v>0</v>
      </c>
      <c r="R94" s="141">
        <f t="shared" si="2"/>
        <v>0</v>
      </c>
      <c r="S94" s="141">
        <v>0</v>
      </c>
      <c r="T94" s="142">
        <f t="shared" si="3"/>
        <v>0</v>
      </c>
      <c r="AR94" s="143" t="s">
        <v>180</v>
      </c>
      <c r="AT94" s="143" t="s">
        <v>176</v>
      </c>
      <c r="AU94" s="143" t="s">
        <v>80</v>
      </c>
      <c r="AY94" s="17" t="s">
        <v>174</v>
      </c>
      <c r="BE94" s="144">
        <f t="shared" si="4"/>
        <v>0</v>
      </c>
      <c r="BF94" s="144">
        <f t="shared" si="5"/>
        <v>0</v>
      </c>
      <c r="BG94" s="144">
        <f t="shared" si="6"/>
        <v>0</v>
      </c>
      <c r="BH94" s="144">
        <f t="shared" si="7"/>
        <v>0</v>
      </c>
      <c r="BI94" s="144">
        <f t="shared" si="8"/>
        <v>0</v>
      </c>
      <c r="BJ94" s="17" t="s">
        <v>80</v>
      </c>
      <c r="BK94" s="144">
        <f t="shared" si="9"/>
        <v>0</v>
      </c>
      <c r="BL94" s="17" t="s">
        <v>180</v>
      </c>
      <c r="BM94" s="143" t="s">
        <v>180</v>
      </c>
    </row>
    <row r="95" spans="2:65" s="1" customFormat="1" ht="24.2" customHeight="1">
      <c r="B95" s="32"/>
      <c r="C95" s="132" t="s">
        <v>108</v>
      </c>
      <c r="D95" s="132" t="s">
        <v>176</v>
      </c>
      <c r="E95" s="133" t="s">
        <v>2539</v>
      </c>
      <c r="F95" s="134" t="s">
        <v>2540</v>
      </c>
      <c r="G95" s="135" t="s">
        <v>133</v>
      </c>
      <c r="H95" s="136">
        <v>75</v>
      </c>
      <c r="I95" s="137"/>
      <c r="J95" s="138">
        <f t="shared" si="0"/>
        <v>0</v>
      </c>
      <c r="K95" s="134" t="s">
        <v>218</v>
      </c>
      <c r="L95" s="32"/>
      <c r="M95" s="139" t="s">
        <v>21</v>
      </c>
      <c r="N95" s="140" t="s">
        <v>44</v>
      </c>
      <c r="P95" s="141">
        <f t="shared" si="1"/>
        <v>0</v>
      </c>
      <c r="Q95" s="141">
        <v>0</v>
      </c>
      <c r="R95" s="141">
        <f t="shared" si="2"/>
        <v>0</v>
      </c>
      <c r="S95" s="141">
        <v>0</v>
      </c>
      <c r="T95" s="142">
        <f t="shared" si="3"/>
        <v>0</v>
      </c>
      <c r="AR95" s="143" t="s">
        <v>180</v>
      </c>
      <c r="AT95" s="143" t="s">
        <v>176</v>
      </c>
      <c r="AU95" s="143" t="s">
        <v>80</v>
      </c>
      <c r="AY95" s="17" t="s">
        <v>174</v>
      </c>
      <c r="BE95" s="144">
        <f t="shared" si="4"/>
        <v>0</v>
      </c>
      <c r="BF95" s="144">
        <f t="shared" si="5"/>
        <v>0</v>
      </c>
      <c r="BG95" s="144">
        <f t="shared" si="6"/>
        <v>0</v>
      </c>
      <c r="BH95" s="144">
        <f t="shared" si="7"/>
        <v>0</v>
      </c>
      <c r="BI95" s="144">
        <f t="shared" si="8"/>
        <v>0</v>
      </c>
      <c r="BJ95" s="17" t="s">
        <v>80</v>
      </c>
      <c r="BK95" s="144">
        <f t="shared" si="9"/>
        <v>0</v>
      </c>
      <c r="BL95" s="17" t="s">
        <v>180</v>
      </c>
      <c r="BM95" s="143" t="s">
        <v>215</v>
      </c>
    </row>
    <row r="96" spans="2:65" s="1" customFormat="1" ht="24.2" customHeight="1">
      <c r="B96" s="32"/>
      <c r="C96" s="132" t="s">
        <v>180</v>
      </c>
      <c r="D96" s="132" t="s">
        <v>176</v>
      </c>
      <c r="E96" s="133" t="s">
        <v>1394</v>
      </c>
      <c r="F96" s="134" t="s">
        <v>1395</v>
      </c>
      <c r="G96" s="135" t="s">
        <v>812</v>
      </c>
      <c r="H96" s="136">
        <v>14</v>
      </c>
      <c r="I96" s="137"/>
      <c r="J96" s="138">
        <f t="shared" si="0"/>
        <v>0</v>
      </c>
      <c r="K96" s="134" t="s">
        <v>218</v>
      </c>
      <c r="L96" s="32"/>
      <c r="M96" s="139" t="s">
        <v>21</v>
      </c>
      <c r="N96" s="140" t="s">
        <v>44</v>
      </c>
      <c r="P96" s="141">
        <f t="shared" si="1"/>
        <v>0</v>
      </c>
      <c r="Q96" s="141">
        <v>0</v>
      </c>
      <c r="R96" s="141">
        <f t="shared" si="2"/>
        <v>0</v>
      </c>
      <c r="S96" s="141">
        <v>0</v>
      </c>
      <c r="T96" s="142">
        <f t="shared" si="3"/>
        <v>0</v>
      </c>
      <c r="AR96" s="143" t="s">
        <v>180</v>
      </c>
      <c r="AT96" s="143" t="s">
        <v>176</v>
      </c>
      <c r="AU96" s="143" t="s">
        <v>80</v>
      </c>
      <c r="AY96" s="17" t="s">
        <v>174</v>
      </c>
      <c r="BE96" s="144">
        <f t="shared" si="4"/>
        <v>0</v>
      </c>
      <c r="BF96" s="144">
        <f t="shared" si="5"/>
        <v>0</v>
      </c>
      <c r="BG96" s="144">
        <f t="shared" si="6"/>
        <v>0</v>
      </c>
      <c r="BH96" s="144">
        <f t="shared" si="7"/>
        <v>0</v>
      </c>
      <c r="BI96" s="144">
        <f t="shared" si="8"/>
        <v>0</v>
      </c>
      <c r="BJ96" s="17" t="s">
        <v>80</v>
      </c>
      <c r="BK96" s="144">
        <f t="shared" si="9"/>
        <v>0</v>
      </c>
      <c r="BL96" s="17" t="s">
        <v>180</v>
      </c>
      <c r="BM96" s="143" t="s">
        <v>234</v>
      </c>
    </row>
    <row r="97" spans="2:65" s="1" customFormat="1" ht="24.2" customHeight="1">
      <c r="B97" s="32"/>
      <c r="C97" s="132" t="s">
        <v>209</v>
      </c>
      <c r="D97" s="132" t="s">
        <v>176</v>
      </c>
      <c r="E97" s="133" t="s">
        <v>1396</v>
      </c>
      <c r="F97" s="134" t="s">
        <v>1397</v>
      </c>
      <c r="G97" s="135" t="s">
        <v>812</v>
      </c>
      <c r="H97" s="136">
        <v>6</v>
      </c>
      <c r="I97" s="137"/>
      <c r="J97" s="138">
        <f t="shared" si="0"/>
        <v>0</v>
      </c>
      <c r="K97" s="134" t="s">
        <v>218</v>
      </c>
      <c r="L97" s="32"/>
      <c r="M97" s="139" t="s">
        <v>21</v>
      </c>
      <c r="N97" s="140" t="s">
        <v>44</v>
      </c>
      <c r="P97" s="141">
        <f t="shared" si="1"/>
        <v>0</v>
      </c>
      <c r="Q97" s="141">
        <v>0</v>
      </c>
      <c r="R97" s="141">
        <f t="shared" si="2"/>
        <v>0</v>
      </c>
      <c r="S97" s="141">
        <v>0</v>
      </c>
      <c r="T97" s="142">
        <f t="shared" si="3"/>
        <v>0</v>
      </c>
      <c r="AR97" s="143" t="s">
        <v>180</v>
      </c>
      <c r="AT97" s="143" t="s">
        <v>176</v>
      </c>
      <c r="AU97" s="143" t="s">
        <v>80</v>
      </c>
      <c r="AY97" s="17" t="s">
        <v>174</v>
      </c>
      <c r="BE97" s="144">
        <f t="shared" si="4"/>
        <v>0</v>
      </c>
      <c r="BF97" s="144">
        <f t="shared" si="5"/>
        <v>0</v>
      </c>
      <c r="BG97" s="144">
        <f t="shared" si="6"/>
        <v>0</v>
      </c>
      <c r="BH97" s="144">
        <f t="shared" si="7"/>
        <v>0</v>
      </c>
      <c r="BI97" s="144">
        <f t="shared" si="8"/>
        <v>0</v>
      </c>
      <c r="BJ97" s="17" t="s">
        <v>80</v>
      </c>
      <c r="BK97" s="144">
        <f t="shared" si="9"/>
        <v>0</v>
      </c>
      <c r="BL97" s="17" t="s">
        <v>180</v>
      </c>
      <c r="BM97" s="143" t="s">
        <v>249</v>
      </c>
    </row>
    <row r="98" spans="2:65" s="1" customFormat="1" ht="33" customHeight="1">
      <c r="B98" s="32"/>
      <c r="C98" s="132" t="s">
        <v>215</v>
      </c>
      <c r="D98" s="132" t="s">
        <v>176</v>
      </c>
      <c r="E98" s="133" t="s">
        <v>2541</v>
      </c>
      <c r="F98" s="134" t="s">
        <v>2542</v>
      </c>
      <c r="G98" s="135" t="s">
        <v>307</v>
      </c>
      <c r="H98" s="136">
        <v>5.15</v>
      </c>
      <c r="I98" s="137"/>
      <c r="J98" s="138">
        <f t="shared" si="0"/>
        <v>0</v>
      </c>
      <c r="K98" s="134" t="s">
        <v>218</v>
      </c>
      <c r="L98" s="32"/>
      <c r="M98" s="139" t="s">
        <v>21</v>
      </c>
      <c r="N98" s="140" t="s">
        <v>44</v>
      </c>
      <c r="P98" s="141">
        <f t="shared" si="1"/>
        <v>0</v>
      </c>
      <c r="Q98" s="141">
        <v>0</v>
      </c>
      <c r="R98" s="141">
        <f t="shared" si="2"/>
        <v>0</v>
      </c>
      <c r="S98" s="141">
        <v>0</v>
      </c>
      <c r="T98" s="142">
        <f t="shared" si="3"/>
        <v>0</v>
      </c>
      <c r="AR98" s="143" t="s">
        <v>180</v>
      </c>
      <c r="AT98" s="143" t="s">
        <v>176</v>
      </c>
      <c r="AU98" s="143" t="s">
        <v>80</v>
      </c>
      <c r="AY98" s="17" t="s">
        <v>174</v>
      </c>
      <c r="BE98" s="144">
        <f t="shared" si="4"/>
        <v>0</v>
      </c>
      <c r="BF98" s="144">
        <f t="shared" si="5"/>
        <v>0</v>
      </c>
      <c r="BG98" s="144">
        <f t="shared" si="6"/>
        <v>0</v>
      </c>
      <c r="BH98" s="144">
        <f t="shared" si="7"/>
        <v>0</v>
      </c>
      <c r="BI98" s="144">
        <f t="shared" si="8"/>
        <v>0</v>
      </c>
      <c r="BJ98" s="17" t="s">
        <v>80</v>
      </c>
      <c r="BK98" s="144">
        <f t="shared" si="9"/>
        <v>0</v>
      </c>
      <c r="BL98" s="17" t="s">
        <v>180</v>
      </c>
      <c r="BM98" s="143" t="s">
        <v>274</v>
      </c>
    </row>
    <row r="99" spans="2:65" s="1" customFormat="1" ht="37.9" customHeight="1">
      <c r="B99" s="32"/>
      <c r="C99" s="132" t="s">
        <v>228</v>
      </c>
      <c r="D99" s="132" t="s">
        <v>176</v>
      </c>
      <c r="E99" s="133" t="s">
        <v>2543</v>
      </c>
      <c r="F99" s="134" t="s">
        <v>1402</v>
      </c>
      <c r="G99" s="135" t="s">
        <v>307</v>
      </c>
      <c r="H99" s="136">
        <v>6.9749999999999996</v>
      </c>
      <c r="I99" s="137"/>
      <c r="J99" s="138">
        <f t="shared" si="0"/>
        <v>0</v>
      </c>
      <c r="K99" s="134" t="s">
        <v>218</v>
      </c>
      <c r="L99" s="32"/>
      <c r="M99" s="139" t="s">
        <v>21</v>
      </c>
      <c r="N99" s="140" t="s">
        <v>44</v>
      </c>
      <c r="P99" s="141">
        <f t="shared" si="1"/>
        <v>0</v>
      </c>
      <c r="Q99" s="141">
        <v>0</v>
      </c>
      <c r="R99" s="141">
        <f t="shared" si="2"/>
        <v>0</v>
      </c>
      <c r="S99" s="141">
        <v>0</v>
      </c>
      <c r="T99" s="142">
        <f t="shared" si="3"/>
        <v>0</v>
      </c>
      <c r="AR99" s="143" t="s">
        <v>180</v>
      </c>
      <c r="AT99" s="143" t="s">
        <v>176</v>
      </c>
      <c r="AU99" s="143" t="s">
        <v>80</v>
      </c>
      <c r="AY99" s="17" t="s">
        <v>174</v>
      </c>
      <c r="BE99" s="144">
        <f t="shared" si="4"/>
        <v>0</v>
      </c>
      <c r="BF99" s="144">
        <f t="shared" si="5"/>
        <v>0</v>
      </c>
      <c r="BG99" s="144">
        <f t="shared" si="6"/>
        <v>0</v>
      </c>
      <c r="BH99" s="144">
        <f t="shared" si="7"/>
        <v>0</v>
      </c>
      <c r="BI99" s="144">
        <f t="shared" si="8"/>
        <v>0</v>
      </c>
      <c r="BJ99" s="17" t="s">
        <v>80</v>
      </c>
      <c r="BK99" s="144">
        <f t="shared" si="9"/>
        <v>0</v>
      </c>
      <c r="BL99" s="17" t="s">
        <v>180</v>
      </c>
      <c r="BM99" s="143" t="s">
        <v>304</v>
      </c>
    </row>
    <row r="100" spans="2:65" s="11" customFormat="1" ht="25.9" customHeight="1">
      <c r="B100" s="120"/>
      <c r="D100" s="121" t="s">
        <v>72</v>
      </c>
      <c r="E100" s="122" t="s">
        <v>1403</v>
      </c>
      <c r="F100" s="122" t="s">
        <v>2544</v>
      </c>
      <c r="I100" s="123"/>
      <c r="J100" s="124">
        <f>BK100</f>
        <v>0</v>
      </c>
      <c r="L100" s="120"/>
      <c r="M100" s="125"/>
      <c r="P100" s="126">
        <f>SUM(P101:P123)</f>
        <v>0</v>
      </c>
      <c r="R100" s="126">
        <f>SUM(R101:R123)</f>
        <v>0</v>
      </c>
      <c r="T100" s="127">
        <f>SUM(T101:T123)</f>
        <v>0</v>
      </c>
      <c r="AR100" s="121" t="s">
        <v>80</v>
      </c>
      <c r="AT100" s="128" t="s">
        <v>72</v>
      </c>
      <c r="AU100" s="128" t="s">
        <v>73</v>
      </c>
      <c r="AY100" s="121" t="s">
        <v>174</v>
      </c>
      <c r="BK100" s="129">
        <f>SUM(BK101:BK123)</f>
        <v>0</v>
      </c>
    </row>
    <row r="101" spans="2:65" s="1" customFormat="1" ht="37.9" customHeight="1">
      <c r="B101" s="32"/>
      <c r="C101" s="132" t="s">
        <v>234</v>
      </c>
      <c r="D101" s="132" t="s">
        <v>176</v>
      </c>
      <c r="E101" s="133" t="s">
        <v>2545</v>
      </c>
      <c r="F101" s="134" t="s">
        <v>2546</v>
      </c>
      <c r="G101" s="135" t="s">
        <v>431</v>
      </c>
      <c r="H101" s="136">
        <v>42.7</v>
      </c>
      <c r="I101" s="137"/>
      <c r="J101" s="138">
        <f t="shared" ref="J101:J123" si="10">ROUND(I101*H101,2)</f>
        <v>0</v>
      </c>
      <c r="K101" s="134" t="s">
        <v>218</v>
      </c>
      <c r="L101" s="32"/>
      <c r="M101" s="139" t="s">
        <v>21</v>
      </c>
      <c r="N101" s="140" t="s">
        <v>44</v>
      </c>
      <c r="P101" s="141">
        <f t="shared" ref="P101:P123" si="11">O101*H101</f>
        <v>0</v>
      </c>
      <c r="Q101" s="141">
        <v>0</v>
      </c>
      <c r="R101" s="141">
        <f t="shared" ref="R101:R123" si="12">Q101*H101</f>
        <v>0</v>
      </c>
      <c r="S101" s="141">
        <v>0</v>
      </c>
      <c r="T101" s="142">
        <f t="shared" ref="T101:T123" si="13">S101*H101</f>
        <v>0</v>
      </c>
      <c r="AR101" s="143" t="s">
        <v>180</v>
      </c>
      <c r="AT101" s="143" t="s">
        <v>176</v>
      </c>
      <c r="AU101" s="143" t="s">
        <v>80</v>
      </c>
      <c r="AY101" s="17" t="s">
        <v>174</v>
      </c>
      <c r="BE101" s="144">
        <f t="shared" ref="BE101:BE123" si="14">IF(N101="základní",J101,0)</f>
        <v>0</v>
      </c>
      <c r="BF101" s="144">
        <f t="shared" ref="BF101:BF123" si="15">IF(N101="snížená",J101,0)</f>
        <v>0</v>
      </c>
      <c r="BG101" s="144">
        <f t="shared" ref="BG101:BG123" si="16">IF(N101="zákl. přenesená",J101,0)</f>
        <v>0</v>
      </c>
      <c r="BH101" s="144">
        <f t="shared" ref="BH101:BH123" si="17">IF(N101="sníž. přenesená",J101,0)</f>
        <v>0</v>
      </c>
      <c r="BI101" s="144">
        <f t="shared" ref="BI101:BI123" si="18">IF(N101="nulová",J101,0)</f>
        <v>0</v>
      </c>
      <c r="BJ101" s="17" t="s">
        <v>80</v>
      </c>
      <c r="BK101" s="144">
        <f t="shared" ref="BK101:BK123" si="19">ROUND(I101*H101,2)</f>
        <v>0</v>
      </c>
      <c r="BL101" s="17" t="s">
        <v>180</v>
      </c>
      <c r="BM101" s="143" t="s">
        <v>315</v>
      </c>
    </row>
    <row r="102" spans="2:65" s="1" customFormat="1" ht="16.5" customHeight="1">
      <c r="B102" s="32"/>
      <c r="C102" s="181" t="s">
        <v>207</v>
      </c>
      <c r="D102" s="181" t="s">
        <v>682</v>
      </c>
      <c r="E102" s="182" t="s">
        <v>2547</v>
      </c>
      <c r="F102" s="183" t="s">
        <v>2548</v>
      </c>
      <c r="G102" s="184" t="s">
        <v>431</v>
      </c>
      <c r="H102" s="185">
        <v>42.7</v>
      </c>
      <c r="I102" s="186"/>
      <c r="J102" s="187">
        <f t="shared" si="10"/>
        <v>0</v>
      </c>
      <c r="K102" s="183" t="s">
        <v>218</v>
      </c>
      <c r="L102" s="188"/>
      <c r="M102" s="189" t="s">
        <v>21</v>
      </c>
      <c r="N102" s="190" t="s">
        <v>44</v>
      </c>
      <c r="P102" s="141">
        <f t="shared" si="11"/>
        <v>0</v>
      </c>
      <c r="Q102" s="141">
        <v>0</v>
      </c>
      <c r="R102" s="141">
        <f t="shared" si="12"/>
        <v>0</v>
      </c>
      <c r="S102" s="141">
        <v>0</v>
      </c>
      <c r="T102" s="142">
        <f t="shared" si="13"/>
        <v>0</v>
      </c>
      <c r="AR102" s="143" t="s">
        <v>234</v>
      </c>
      <c r="AT102" s="143" t="s">
        <v>682</v>
      </c>
      <c r="AU102" s="143" t="s">
        <v>80</v>
      </c>
      <c r="AY102" s="17" t="s">
        <v>174</v>
      </c>
      <c r="BE102" s="144">
        <f t="shared" si="14"/>
        <v>0</v>
      </c>
      <c r="BF102" s="144">
        <f t="shared" si="15"/>
        <v>0</v>
      </c>
      <c r="BG102" s="144">
        <f t="shared" si="16"/>
        <v>0</v>
      </c>
      <c r="BH102" s="144">
        <f t="shared" si="17"/>
        <v>0</v>
      </c>
      <c r="BI102" s="144">
        <f t="shared" si="18"/>
        <v>0</v>
      </c>
      <c r="BJ102" s="17" t="s">
        <v>80</v>
      </c>
      <c r="BK102" s="144">
        <f t="shared" si="19"/>
        <v>0</v>
      </c>
      <c r="BL102" s="17" t="s">
        <v>180</v>
      </c>
      <c r="BM102" s="143" t="s">
        <v>330</v>
      </c>
    </row>
    <row r="103" spans="2:65" s="1" customFormat="1" ht="37.9" customHeight="1">
      <c r="B103" s="32"/>
      <c r="C103" s="132" t="s">
        <v>249</v>
      </c>
      <c r="D103" s="132" t="s">
        <v>176</v>
      </c>
      <c r="E103" s="133" t="s">
        <v>2549</v>
      </c>
      <c r="F103" s="134" t="s">
        <v>2550</v>
      </c>
      <c r="G103" s="135" t="s">
        <v>431</v>
      </c>
      <c r="H103" s="136">
        <v>40.9</v>
      </c>
      <c r="I103" s="137"/>
      <c r="J103" s="138">
        <f t="shared" si="10"/>
        <v>0</v>
      </c>
      <c r="K103" s="134" t="s">
        <v>218</v>
      </c>
      <c r="L103" s="32"/>
      <c r="M103" s="139" t="s">
        <v>21</v>
      </c>
      <c r="N103" s="140" t="s">
        <v>44</v>
      </c>
      <c r="P103" s="141">
        <f t="shared" si="11"/>
        <v>0</v>
      </c>
      <c r="Q103" s="141">
        <v>0</v>
      </c>
      <c r="R103" s="141">
        <f t="shared" si="12"/>
        <v>0</v>
      </c>
      <c r="S103" s="141">
        <v>0</v>
      </c>
      <c r="T103" s="142">
        <f t="shared" si="13"/>
        <v>0</v>
      </c>
      <c r="AR103" s="143" t="s">
        <v>180</v>
      </c>
      <c r="AT103" s="143" t="s">
        <v>176</v>
      </c>
      <c r="AU103" s="143" t="s">
        <v>80</v>
      </c>
      <c r="AY103" s="17" t="s">
        <v>174</v>
      </c>
      <c r="BE103" s="144">
        <f t="shared" si="14"/>
        <v>0</v>
      </c>
      <c r="BF103" s="144">
        <f t="shared" si="15"/>
        <v>0</v>
      </c>
      <c r="BG103" s="144">
        <f t="shared" si="16"/>
        <v>0</v>
      </c>
      <c r="BH103" s="144">
        <f t="shared" si="17"/>
        <v>0</v>
      </c>
      <c r="BI103" s="144">
        <f t="shared" si="18"/>
        <v>0</v>
      </c>
      <c r="BJ103" s="17" t="s">
        <v>80</v>
      </c>
      <c r="BK103" s="144">
        <f t="shared" si="19"/>
        <v>0</v>
      </c>
      <c r="BL103" s="17" t="s">
        <v>180</v>
      </c>
      <c r="BM103" s="143" t="s">
        <v>342</v>
      </c>
    </row>
    <row r="104" spans="2:65" s="1" customFormat="1" ht="16.5" customHeight="1">
      <c r="B104" s="32"/>
      <c r="C104" s="181" t="s">
        <v>262</v>
      </c>
      <c r="D104" s="181" t="s">
        <v>682</v>
      </c>
      <c r="E104" s="182" t="s">
        <v>2551</v>
      </c>
      <c r="F104" s="183" t="s">
        <v>2552</v>
      </c>
      <c r="G104" s="184" t="s">
        <v>431</v>
      </c>
      <c r="H104" s="185">
        <v>40.9</v>
      </c>
      <c r="I104" s="186"/>
      <c r="J104" s="187">
        <f t="shared" si="10"/>
        <v>0</v>
      </c>
      <c r="K104" s="183" t="s">
        <v>218</v>
      </c>
      <c r="L104" s="188"/>
      <c r="M104" s="189" t="s">
        <v>21</v>
      </c>
      <c r="N104" s="190" t="s">
        <v>44</v>
      </c>
      <c r="P104" s="141">
        <f t="shared" si="11"/>
        <v>0</v>
      </c>
      <c r="Q104" s="141">
        <v>0</v>
      </c>
      <c r="R104" s="141">
        <f t="shared" si="12"/>
        <v>0</v>
      </c>
      <c r="S104" s="141">
        <v>0</v>
      </c>
      <c r="T104" s="142">
        <f t="shared" si="13"/>
        <v>0</v>
      </c>
      <c r="AR104" s="143" t="s">
        <v>234</v>
      </c>
      <c r="AT104" s="143" t="s">
        <v>682</v>
      </c>
      <c r="AU104" s="143" t="s">
        <v>80</v>
      </c>
      <c r="AY104" s="17" t="s">
        <v>174</v>
      </c>
      <c r="BE104" s="144">
        <f t="shared" si="14"/>
        <v>0</v>
      </c>
      <c r="BF104" s="144">
        <f t="shared" si="15"/>
        <v>0</v>
      </c>
      <c r="BG104" s="144">
        <f t="shared" si="16"/>
        <v>0</v>
      </c>
      <c r="BH104" s="144">
        <f t="shared" si="17"/>
        <v>0</v>
      </c>
      <c r="BI104" s="144">
        <f t="shared" si="18"/>
        <v>0</v>
      </c>
      <c r="BJ104" s="17" t="s">
        <v>80</v>
      </c>
      <c r="BK104" s="144">
        <f t="shared" si="19"/>
        <v>0</v>
      </c>
      <c r="BL104" s="17" t="s">
        <v>180</v>
      </c>
      <c r="BM104" s="143" t="s">
        <v>352</v>
      </c>
    </row>
    <row r="105" spans="2:65" s="1" customFormat="1" ht="37.9" customHeight="1">
      <c r="B105" s="32"/>
      <c r="C105" s="132" t="s">
        <v>274</v>
      </c>
      <c r="D105" s="132" t="s">
        <v>176</v>
      </c>
      <c r="E105" s="133" t="s">
        <v>2553</v>
      </c>
      <c r="F105" s="134" t="s">
        <v>2554</v>
      </c>
      <c r="G105" s="135" t="s">
        <v>431</v>
      </c>
      <c r="H105" s="136">
        <v>25.6</v>
      </c>
      <c r="I105" s="137"/>
      <c r="J105" s="138">
        <f t="shared" si="10"/>
        <v>0</v>
      </c>
      <c r="K105" s="134" t="s">
        <v>218</v>
      </c>
      <c r="L105" s="32"/>
      <c r="M105" s="139" t="s">
        <v>21</v>
      </c>
      <c r="N105" s="140" t="s">
        <v>44</v>
      </c>
      <c r="P105" s="141">
        <f t="shared" si="11"/>
        <v>0</v>
      </c>
      <c r="Q105" s="141">
        <v>0</v>
      </c>
      <c r="R105" s="141">
        <f t="shared" si="12"/>
        <v>0</v>
      </c>
      <c r="S105" s="141">
        <v>0</v>
      </c>
      <c r="T105" s="142">
        <f t="shared" si="13"/>
        <v>0</v>
      </c>
      <c r="AR105" s="143" t="s">
        <v>180</v>
      </c>
      <c r="AT105" s="143" t="s">
        <v>176</v>
      </c>
      <c r="AU105" s="143" t="s">
        <v>80</v>
      </c>
      <c r="AY105" s="17" t="s">
        <v>174</v>
      </c>
      <c r="BE105" s="144">
        <f t="shared" si="14"/>
        <v>0</v>
      </c>
      <c r="BF105" s="144">
        <f t="shared" si="15"/>
        <v>0</v>
      </c>
      <c r="BG105" s="144">
        <f t="shared" si="16"/>
        <v>0</v>
      </c>
      <c r="BH105" s="144">
        <f t="shared" si="17"/>
        <v>0</v>
      </c>
      <c r="BI105" s="144">
        <f t="shared" si="18"/>
        <v>0</v>
      </c>
      <c r="BJ105" s="17" t="s">
        <v>80</v>
      </c>
      <c r="BK105" s="144">
        <f t="shared" si="19"/>
        <v>0</v>
      </c>
      <c r="BL105" s="17" t="s">
        <v>180</v>
      </c>
      <c r="BM105" s="143" t="s">
        <v>367</v>
      </c>
    </row>
    <row r="106" spans="2:65" s="1" customFormat="1" ht="16.5" customHeight="1">
      <c r="B106" s="32"/>
      <c r="C106" s="181" t="s">
        <v>289</v>
      </c>
      <c r="D106" s="181" t="s">
        <v>682</v>
      </c>
      <c r="E106" s="182" t="s">
        <v>2555</v>
      </c>
      <c r="F106" s="183" t="s">
        <v>2556</v>
      </c>
      <c r="G106" s="184" t="s">
        <v>431</v>
      </c>
      <c r="H106" s="185">
        <v>25.6</v>
      </c>
      <c r="I106" s="186"/>
      <c r="J106" s="187">
        <f t="shared" si="10"/>
        <v>0</v>
      </c>
      <c r="K106" s="183" t="s">
        <v>218</v>
      </c>
      <c r="L106" s="188"/>
      <c r="M106" s="189" t="s">
        <v>21</v>
      </c>
      <c r="N106" s="190" t="s">
        <v>44</v>
      </c>
      <c r="P106" s="141">
        <f t="shared" si="11"/>
        <v>0</v>
      </c>
      <c r="Q106" s="141">
        <v>0</v>
      </c>
      <c r="R106" s="141">
        <f t="shared" si="12"/>
        <v>0</v>
      </c>
      <c r="S106" s="141">
        <v>0</v>
      </c>
      <c r="T106" s="142">
        <f t="shared" si="13"/>
        <v>0</v>
      </c>
      <c r="AR106" s="143" t="s">
        <v>234</v>
      </c>
      <c r="AT106" s="143" t="s">
        <v>682</v>
      </c>
      <c r="AU106" s="143" t="s">
        <v>80</v>
      </c>
      <c r="AY106" s="17" t="s">
        <v>174</v>
      </c>
      <c r="BE106" s="144">
        <f t="shared" si="14"/>
        <v>0</v>
      </c>
      <c r="BF106" s="144">
        <f t="shared" si="15"/>
        <v>0</v>
      </c>
      <c r="BG106" s="144">
        <f t="shared" si="16"/>
        <v>0</v>
      </c>
      <c r="BH106" s="144">
        <f t="shared" si="17"/>
        <v>0</v>
      </c>
      <c r="BI106" s="144">
        <f t="shared" si="18"/>
        <v>0</v>
      </c>
      <c r="BJ106" s="17" t="s">
        <v>80</v>
      </c>
      <c r="BK106" s="144">
        <f t="shared" si="19"/>
        <v>0</v>
      </c>
      <c r="BL106" s="17" t="s">
        <v>180</v>
      </c>
      <c r="BM106" s="143" t="s">
        <v>381</v>
      </c>
    </row>
    <row r="107" spans="2:65" s="1" customFormat="1" ht="37.9" customHeight="1">
      <c r="B107" s="32"/>
      <c r="C107" s="132" t="s">
        <v>304</v>
      </c>
      <c r="D107" s="132" t="s">
        <v>176</v>
      </c>
      <c r="E107" s="133" t="s">
        <v>2557</v>
      </c>
      <c r="F107" s="134" t="s">
        <v>2558</v>
      </c>
      <c r="G107" s="135" t="s">
        <v>431</v>
      </c>
      <c r="H107" s="136">
        <v>123.4</v>
      </c>
      <c r="I107" s="137"/>
      <c r="J107" s="138">
        <f t="shared" si="10"/>
        <v>0</v>
      </c>
      <c r="K107" s="134" t="s">
        <v>218</v>
      </c>
      <c r="L107" s="32"/>
      <c r="M107" s="139" t="s">
        <v>21</v>
      </c>
      <c r="N107" s="140" t="s">
        <v>44</v>
      </c>
      <c r="P107" s="141">
        <f t="shared" si="11"/>
        <v>0</v>
      </c>
      <c r="Q107" s="141">
        <v>0</v>
      </c>
      <c r="R107" s="141">
        <f t="shared" si="12"/>
        <v>0</v>
      </c>
      <c r="S107" s="141">
        <v>0</v>
      </c>
      <c r="T107" s="142">
        <f t="shared" si="13"/>
        <v>0</v>
      </c>
      <c r="AR107" s="143" t="s">
        <v>180</v>
      </c>
      <c r="AT107" s="143" t="s">
        <v>176</v>
      </c>
      <c r="AU107" s="143" t="s">
        <v>80</v>
      </c>
      <c r="AY107" s="17" t="s">
        <v>174</v>
      </c>
      <c r="BE107" s="144">
        <f t="shared" si="14"/>
        <v>0</v>
      </c>
      <c r="BF107" s="144">
        <f t="shared" si="15"/>
        <v>0</v>
      </c>
      <c r="BG107" s="144">
        <f t="shared" si="16"/>
        <v>0</v>
      </c>
      <c r="BH107" s="144">
        <f t="shared" si="17"/>
        <v>0</v>
      </c>
      <c r="BI107" s="144">
        <f t="shared" si="18"/>
        <v>0</v>
      </c>
      <c r="BJ107" s="17" t="s">
        <v>80</v>
      </c>
      <c r="BK107" s="144">
        <f t="shared" si="19"/>
        <v>0</v>
      </c>
      <c r="BL107" s="17" t="s">
        <v>180</v>
      </c>
      <c r="BM107" s="143" t="s">
        <v>407</v>
      </c>
    </row>
    <row r="108" spans="2:65" s="1" customFormat="1" ht="16.5" customHeight="1">
      <c r="B108" s="32"/>
      <c r="C108" s="181" t="s">
        <v>8</v>
      </c>
      <c r="D108" s="181" t="s">
        <v>682</v>
      </c>
      <c r="E108" s="182" t="s">
        <v>2559</v>
      </c>
      <c r="F108" s="183" t="s">
        <v>2560</v>
      </c>
      <c r="G108" s="184" t="s">
        <v>431</v>
      </c>
      <c r="H108" s="185">
        <v>123.4</v>
      </c>
      <c r="I108" s="186"/>
      <c r="J108" s="187">
        <f t="shared" si="10"/>
        <v>0</v>
      </c>
      <c r="K108" s="183" t="s">
        <v>218</v>
      </c>
      <c r="L108" s="188"/>
      <c r="M108" s="189" t="s">
        <v>21</v>
      </c>
      <c r="N108" s="190" t="s">
        <v>44</v>
      </c>
      <c r="P108" s="141">
        <f t="shared" si="11"/>
        <v>0</v>
      </c>
      <c r="Q108" s="141">
        <v>0</v>
      </c>
      <c r="R108" s="141">
        <f t="shared" si="12"/>
        <v>0</v>
      </c>
      <c r="S108" s="141">
        <v>0</v>
      </c>
      <c r="T108" s="142">
        <f t="shared" si="13"/>
        <v>0</v>
      </c>
      <c r="AR108" s="143" t="s">
        <v>234</v>
      </c>
      <c r="AT108" s="143" t="s">
        <v>682</v>
      </c>
      <c r="AU108" s="143" t="s">
        <v>80</v>
      </c>
      <c r="AY108" s="17" t="s">
        <v>174</v>
      </c>
      <c r="BE108" s="144">
        <f t="shared" si="14"/>
        <v>0</v>
      </c>
      <c r="BF108" s="144">
        <f t="shared" si="15"/>
        <v>0</v>
      </c>
      <c r="BG108" s="144">
        <f t="shared" si="16"/>
        <v>0</v>
      </c>
      <c r="BH108" s="144">
        <f t="shared" si="17"/>
        <v>0</v>
      </c>
      <c r="BI108" s="144">
        <f t="shared" si="18"/>
        <v>0</v>
      </c>
      <c r="BJ108" s="17" t="s">
        <v>80</v>
      </c>
      <c r="BK108" s="144">
        <f t="shared" si="19"/>
        <v>0</v>
      </c>
      <c r="BL108" s="17" t="s">
        <v>180</v>
      </c>
      <c r="BM108" s="143" t="s">
        <v>428</v>
      </c>
    </row>
    <row r="109" spans="2:65" s="1" customFormat="1" ht="37.9" customHeight="1">
      <c r="B109" s="32"/>
      <c r="C109" s="132" t="s">
        <v>315</v>
      </c>
      <c r="D109" s="132" t="s">
        <v>176</v>
      </c>
      <c r="E109" s="133" t="s">
        <v>2561</v>
      </c>
      <c r="F109" s="134" t="s">
        <v>2562</v>
      </c>
      <c r="G109" s="135" t="s">
        <v>431</v>
      </c>
      <c r="H109" s="136">
        <v>14.7</v>
      </c>
      <c r="I109" s="137"/>
      <c r="J109" s="138">
        <f t="shared" si="10"/>
        <v>0</v>
      </c>
      <c r="K109" s="134" t="s">
        <v>218</v>
      </c>
      <c r="L109" s="32"/>
      <c r="M109" s="139" t="s">
        <v>21</v>
      </c>
      <c r="N109" s="140" t="s">
        <v>44</v>
      </c>
      <c r="P109" s="141">
        <f t="shared" si="11"/>
        <v>0</v>
      </c>
      <c r="Q109" s="141">
        <v>0</v>
      </c>
      <c r="R109" s="141">
        <f t="shared" si="12"/>
        <v>0</v>
      </c>
      <c r="S109" s="141">
        <v>0</v>
      </c>
      <c r="T109" s="142">
        <f t="shared" si="13"/>
        <v>0</v>
      </c>
      <c r="AR109" s="143" t="s">
        <v>180</v>
      </c>
      <c r="AT109" s="143" t="s">
        <v>176</v>
      </c>
      <c r="AU109" s="143" t="s">
        <v>80</v>
      </c>
      <c r="AY109" s="17" t="s">
        <v>174</v>
      </c>
      <c r="BE109" s="144">
        <f t="shared" si="14"/>
        <v>0</v>
      </c>
      <c r="BF109" s="144">
        <f t="shared" si="15"/>
        <v>0</v>
      </c>
      <c r="BG109" s="144">
        <f t="shared" si="16"/>
        <v>0</v>
      </c>
      <c r="BH109" s="144">
        <f t="shared" si="17"/>
        <v>0</v>
      </c>
      <c r="BI109" s="144">
        <f t="shared" si="18"/>
        <v>0</v>
      </c>
      <c r="BJ109" s="17" t="s">
        <v>80</v>
      </c>
      <c r="BK109" s="144">
        <f t="shared" si="19"/>
        <v>0</v>
      </c>
      <c r="BL109" s="17" t="s">
        <v>180</v>
      </c>
      <c r="BM109" s="143" t="s">
        <v>443</v>
      </c>
    </row>
    <row r="110" spans="2:65" s="1" customFormat="1" ht="16.5" customHeight="1">
      <c r="B110" s="32"/>
      <c r="C110" s="181" t="s">
        <v>323</v>
      </c>
      <c r="D110" s="181" t="s">
        <v>682</v>
      </c>
      <c r="E110" s="182" t="s">
        <v>2563</v>
      </c>
      <c r="F110" s="183" t="s">
        <v>2564</v>
      </c>
      <c r="G110" s="184" t="s">
        <v>431</v>
      </c>
      <c r="H110" s="185">
        <v>14.7</v>
      </c>
      <c r="I110" s="186"/>
      <c r="J110" s="187">
        <f t="shared" si="10"/>
        <v>0</v>
      </c>
      <c r="K110" s="183" t="s">
        <v>218</v>
      </c>
      <c r="L110" s="188"/>
      <c r="M110" s="189" t="s">
        <v>21</v>
      </c>
      <c r="N110" s="190" t="s">
        <v>44</v>
      </c>
      <c r="P110" s="141">
        <f t="shared" si="11"/>
        <v>0</v>
      </c>
      <c r="Q110" s="141">
        <v>0</v>
      </c>
      <c r="R110" s="141">
        <f t="shared" si="12"/>
        <v>0</v>
      </c>
      <c r="S110" s="141">
        <v>0</v>
      </c>
      <c r="T110" s="142">
        <f t="shared" si="13"/>
        <v>0</v>
      </c>
      <c r="AR110" s="143" t="s">
        <v>234</v>
      </c>
      <c r="AT110" s="143" t="s">
        <v>682</v>
      </c>
      <c r="AU110" s="143" t="s">
        <v>80</v>
      </c>
      <c r="AY110" s="17" t="s">
        <v>174</v>
      </c>
      <c r="BE110" s="144">
        <f t="shared" si="14"/>
        <v>0</v>
      </c>
      <c r="BF110" s="144">
        <f t="shared" si="15"/>
        <v>0</v>
      </c>
      <c r="BG110" s="144">
        <f t="shared" si="16"/>
        <v>0</v>
      </c>
      <c r="BH110" s="144">
        <f t="shared" si="17"/>
        <v>0</v>
      </c>
      <c r="BI110" s="144">
        <f t="shared" si="18"/>
        <v>0</v>
      </c>
      <c r="BJ110" s="17" t="s">
        <v>80</v>
      </c>
      <c r="BK110" s="144">
        <f t="shared" si="19"/>
        <v>0</v>
      </c>
      <c r="BL110" s="17" t="s">
        <v>180</v>
      </c>
      <c r="BM110" s="143" t="s">
        <v>458</v>
      </c>
    </row>
    <row r="111" spans="2:65" s="1" customFormat="1" ht="37.9" customHeight="1">
      <c r="B111" s="32"/>
      <c r="C111" s="132" t="s">
        <v>330</v>
      </c>
      <c r="D111" s="132" t="s">
        <v>176</v>
      </c>
      <c r="E111" s="133" t="s">
        <v>2565</v>
      </c>
      <c r="F111" s="134" t="s">
        <v>2566</v>
      </c>
      <c r="G111" s="135" t="s">
        <v>431</v>
      </c>
      <c r="H111" s="136">
        <v>21.6</v>
      </c>
      <c r="I111" s="137"/>
      <c r="J111" s="138">
        <f t="shared" si="10"/>
        <v>0</v>
      </c>
      <c r="K111" s="134" t="s">
        <v>218</v>
      </c>
      <c r="L111" s="32"/>
      <c r="M111" s="139" t="s">
        <v>21</v>
      </c>
      <c r="N111" s="140" t="s">
        <v>44</v>
      </c>
      <c r="P111" s="141">
        <f t="shared" si="11"/>
        <v>0</v>
      </c>
      <c r="Q111" s="141">
        <v>0</v>
      </c>
      <c r="R111" s="141">
        <f t="shared" si="12"/>
        <v>0</v>
      </c>
      <c r="S111" s="141">
        <v>0</v>
      </c>
      <c r="T111" s="142">
        <f t="shared" si="13"/>
        <v>0</v>
      </c>
      <c r="AR111" s="143" t="s">
        <v>180</v>
      </c>
      <c r="AT111" s="143" t="s">
        <v>176</v>
      </c>
      <c r="AU111" s="143" t="s">
        <v>80</v>
      </c>
      <c r="AY111" s="17" t="s">
        <v>174</v>
      </c>
      <c r="BE111" s="144">
        <f t="shared" si="14"/>
        <v>0</v>
      </c>
      <c r="BF111" s="144">
        <f t="shared" si="15"/>
        <v>0</v>
      </c>
      <c r="BG111" s="144">
        <f t="shared" si="16"/>
        <v>0</v>
      </c>
      <c r="BH111" s="144">
        <f t="shared" si="17"/>
        <v>0</v>
      </c>
      <c r="BI111" s="144">
        <f t="shared" si="18"/>
        <v>0</v>
      </c>
      <c r="BJ111" s="17" t="s">
        <v>80</v>
      </c>
      <c r="BK111" s="144">
        <f t="shared" si="19"/>
        <v>0</v>
      </c>
      <c r="BL111" s="17" t="s">
        <v>180</v>
      </c>
      <c r="BM111" s="143" t="s">
        <v>798</v>
      </c>
    </row>
    <row r="112" spans="2:65" s="1" customFormat="1" ht="16.5" customHeight="1">
      <c r="B112" s="32"/>
      <c r="C112" s="181" t="s">
        <v>337</v>
      </c>
      <c r="D112" s="181" t="s">
        <v>682</v>
      </c>
      <c r="E112" s="182" t="s">
        <v>2567</v>
      </c>
      <c r="F112" s="183" t="s">
        <v>2568</v>
      </c>
      <c r="G112" s="184" t="s">
        <v>431</v>
      </c>
      <c r="H112" s="185">
        <v>21.6</v>
      </c>
      <c r="I112" s="186"/>
      <c r="J112" s="187">
        <f t="shared" si="10"/>
        <v>0</v>
      </c>
      <c r="K112" s="183" t="s">
        <v>218</v>
      </c>
      <c r="L112" s="188"/>
      <c r="M112" s="189" t="s">
        <v>21</v>
      </c>
      <c r="N112" s="190" t="s">
        <v>44</v>
      </c>
      <c r="P112" s="141">
        <f t="shared" si="11"/>
        <v>0</v>
      </c>
      <c r="Q112" s="141">
        <v>0</v>
      </c>
      <c r="R112" s="141">
        <f t="shared" si="12"/>
        <v>0</v>
      </c>
      <c r="S112" s="141">
        <v>0</v>
      </c>
      <c r="T112" s="142">
        <f t="shared" si="13"/>
        <v>0</v>
      </c>
      <c r="AR112" s="143" t="s">
        <v>234</v>
      </c>
      <c r="AT112" s="143" t="s">
        <v>682</v>
      </c>
      <c r="AU112" s="143" t="s">
        <v>80</v>
      </c>
      <c r="AY112" s="17" t="s">
        <v>174</v>
      </c>
      <c r="BE112" s="144">
        <f t="shared" si="14"/>
        <v>0</v>
      </c>
      <c r="BF112" s="144">
        <f t="shared" si="15"/>
        <v>0</v>
      </c>
      <c r="BG112" s="144">
        <f t="shared" si="16"/>
        <v>0</v>
      </c>
      <c r="BH112" s="144">
        <f t="shared" si="17"/>
        <v>0</v>
      </c>
      <c r="BI112" s="144">
        <f t="shared" si="18"/>
        <v>0</v>
      </c>
      <c r="BJ112" s="17" t="s">
        <v>80</v>
      </c>
      <c r="BK112" s="144">
        <f t="shared" si="19"/>
        <v>0</v>
      </c>
      <c r="BL112" s="17" t="s">
        <v>180</v>
      </c>
      <c r="BM112" s="143" t="s">
        <v>809</v>
      </c>
    </row>
    <row r="113" spans="2:65" s="1" customFormat="1" ht="37.9" customHeight="1">
      <c r="B113" s="32"/>
      <c r="C113" s="132" t="s">
        <v>342</v>
      </c>
      <c r="D113" s="132" t="s">
        <v>176</v>
      </c>
      <c r="E113" s="133" t="s">
        <v>2569</v>
      </c>
      <c r="F113" s="134" t="s">
        <v>2570</v>
      </c>
      <c r="G113" s="135" t="s">
        <v>431</v>
      </c>
      <c r="H113" s="136">
        <v>139.4</v>
      </c>
      <c r="I113" s="137"/>
      <c r="J113" s="138">
        <f t="shared" si="10"/>
        <v>0</v>
      </c>
      <c r="K113" s="134" t="s">
        <v>218</v>
      </c>
      <c r="L113" s="32"/>
      <c r="M113" s="139" t="s">
        <v>21</v>
      </c>
      <c r="N113" s="140" t="s">
        <v>44</v>
      </c>
      <c r="P113" s="141">
        <f t="shared" si="11"/>
        <v>0</v>
      </c>
      <c r="Q113" s="141">
        <v>0</v>
      </c>
      <c r="R113" s="141">
        <f t="shared" si="12"/>
        <v>0</v>
      </c>
      <c r="S113" s="141">
        <v>0</v>
      </c>
      <c r="T113" s="142">
        <f t="shared" si="13"/>
        <v>0</v>
      </c>
      <c r="AR113" s="143" t="s">
        <v>180</v>
      </c>
      <c r="AT113" s="143" t="s">
        <v>176</v>
      </c>
      <c r="AU113" s="143" t="s">
        <v>80</v>
      </c>
      <c r="AY113" s="17" t="s">
        <v>174</v>
      </c>
      <c r="BE113" s="144">
        <f t="shared" si="14"/>
        <v>0</v>
      </c>
      <c r="BF113" s="144">
        <f t="shared" si="15"/>
        <v>0</v>
      </c>
      <c r="BG113" s="144">
        <f t="shared" si="16"/>
        <v>0</v>
      </c>
      <c r="BH113" s="144">
        <f t="shared" si="17"/>
        <v>0</v>
      </c>
      <c r="BI113" s="144">
        <f t="shared" si="18"/>
        <v>0</v>
      </c>
      <c r="BJ113" s="17" t="s">
        <v>80</v>
      </c>
      <c r="BK113" s="144">
        <f t="shared" si="19"/>
        <v>0</v>
      </c>
      <c r="BL113" s="17" t="s">
        <v>180</v>
      </c>
      <c r="BM113" s="143" t="s">
        <v>819</v>
      </c>
    </row>
    <row r="114" spans="2:65" s="1" customFormat="1" ht="16.5" customHeight="1">
      <c r="B114" s="32"/>
      <c r="C114" s="181" t="s">
        <v>7</v>
      </c>
      <c r="D114" s="181" t="s">
        <v>682</v>
      </c>
      <c r="E114" s="182" t="s">
        <v>2571</v>
      </c>
      <c r="F114" s="183" t="s">
        <v>2572</v>
      </c>
      <c r="G114" s="184" t="s">
        <v>431</v>
      </c>
      <c r="H114" s="185">
        <v>139.4</v>
      </c>
      <c r="I114" s="186"/>
      <c r="J114" s="187">
        <f t="shared" si="10"/>
        <v>0</v>
      </c>
      <c r="K114" s="183" t="s">
        <v>218</v>
      </c>
      <c r="L114" s="188"/>
      <c r="M114" s="189" t="s">
        <v>21</v>
      </c>
      <c r="N114" s="190" t="s">
        <v>44</v>
      </c>
      <c r="P114" s="141">
        <f t="shared" si="11"/>
        <v>0</v>
      </c>
      <c r="Q114" s="141">
        <v>0</v>
      </c>
      <c r="R114" s="141">
        <f t="shared" si="12"/>
        <v>0</v>
      </c>
      <c r="S114" s="141">
        <v>0</v>
      </c>
      <c r="T114" s="142">
        <f t="shared" si="13"/>
        <v>0</v>
      </c>
      <c r="AR114" s="143" t="s">
        <v>234</v>
      </c>
      <c r="AT114" s="143" t="s">
        <v>682</v>
      </c>
      <c r="AU114" s="143" t="s">
        <v>80</v>
      </c>
      <c r="AY114" s="17" t="s">
        <v>174</v>
      </c>
      <c r="BE114" s="144">
        <f t="shared" si="14"/>
        <v>0</v>
      </c>
      <c r="BF114" s="144">
        <f t="shared" si="15"/>
        <v>0</v>
      </c>
      <c r="BG114" s="144">
        <f t="shared" si="16"/>
        <v>0</v>
      </c>
      <c r="BH114" s="144">
        <f t="shared" si="17"/>
        <v>0</v>
      </c>
      <c r="BI114" s="144">
        <f t="shared" si="18"/>
        <v>0</v>
      </c>
      <c r="BJ114" s="17" t="s">
        <v>80</v>
      </c>
      <c r="BK114" s="144">
        <f t="shared" si="19"/>
        <v>0</v>
      </c>
      <c r="BL114" s="17" t="s">
        <v>180</v>
      </c>
      <c r="BM114" s="143" t="s">
        <v>827</v>
      </c>
    </row>
    <row r="115" spans="2:65" s="1" customFormat="1" ht="24.2" customHeight="1">
      <c r="B115" s="32"/>
      <c r="C115" s="132" t="s">
        <v>352</v>
      </c>
      <c r="D115" s="132" t="s">
        <v>176</v>
      </c>
      <c r="E115" s="133" t="s">
        <v>2573</v>
      </c>
      <c r="F115" s="134" t="s">
        <v>2574</v>
      </c>
      <c r="G115" s="135" t="s">
        <v>812</v>
      </c>
      <c r="H115" s="136">
        <v>5</v>
      </c>
      <c r="I115" s="137"/>
      <c r="J115" s="138">
        <f t="shared" si="10"/>
        <v>0</v>
      </c>
      <c r="K115" s="134" t="s">
        <v>218</v>
      </c>
      <c r="L115" s="32"/>
      <c r="M115" s="139" t="s">
        <v>21</v>
      </c>
      <c r="N115" s="140" t="s">
        <v>44</v>
      </c>
      <c r="P115" s="141">
        <f t="shared" si="11"/>
        <v>0</v>
      </c>
      <c r="Q115" s="141">
        <v>0</v>
      </c>
      <c r="R115" s="141">
        <f t="shared" si="12"/>
        <v>0</v>
      </c>
      <c r="S115" s="141">
        <v>0</v>
      </c>
      <c r="T115" s="142">
        <f t="shared" si="13"/>
        <v>0</v>
      </c>
      <c r="AR115" s="143" t="s">
        <v>180</v>
      </c>
      <c r="AT115" s="143" t="s">
        <v>176</v>
      </c>
      <c r="AU115" s="143" t="s">
        <v>80</v>
      </c>
      <c r="AY115" s="17" t="s">
        <v>174</v>
      </c>
      <c r="BE115" s="144">
        <f t="shared" si="14"/>
        <v>0</v>
      </c>
      <c r="BF115" s="144">
        <f t="shared" si="15"/>
        <v>0</v>
      </c>
      <c r="BG115" s="144">
        <f t="shared" si="16"/>
        <v>0</v>
      </c>
      <c r="BH115" s="144">
        <f t="shared" si="17"/>
        <v>0</v>
      </c>
      <c r="BI115" s="144">
        <f t="shared" si="18"/>
        <v>0</v>
      </c>
      <c r="BJ115" s="17" t="s">
        <v>80</v>
      </c>
      <c r="BK115" s="144">
        <f t="shared" si="19"/>
        <v>0</v>
      </c>
      <c r="BL115" s="17" t="s">
        <v>180</v>
      </c>
      <c r="BM115" s="143" t="s">
        <v>835</v>
      </c>
    </row>
    <row r="116" spans="2:65" s="1" customFormat="1" ht="33" customHeight="1">
      <c r="B116" s="32"/>
      <c r="C116" s="132" t="s">
        <v>360</v>
      </c>
      <c r="D116" s="132" t="s">
        <v>176</v>
      </c>
      <c r="E116" s="133" t="s">
        <v>2575</v>
      </c>
      <c r="F116" s="134" t="s">
        <v>2576</v>
      </c>
      <c r="G116" s="135" t="s">
        <v>812</v>
      </c>
      <c r="H116" s="136">
        <v>2</v>
      </c>
      <c r="I116" s="137"/>
      <c r="J116" s="138">
        <f t="shared" si="10"/>
        <v>0</v>
      </c>
      <c r="K116" s="134" t="s">
        <v>218</v>
      </c>
      <c r="L116" s="32"/>
      <c r="M116" s="139" t="s">
        <v>21</v>
      </c>
      <c r="N116" s="140" t="s">
        <v>44</v>
      </c>
      <c r="P116" s="141">
        <f t="shared" si="11"/>
        <v>0</v>
      </c>
      <c r="Q116" s="141">
        <v>0</v>
      </c>
      <c r="R116" s="141">
        <f t="shared" si="12"/>
        <v>0</v>
      </c>
      <c r="S116" s="141">
        <v>0</v>
      </c>
      <c r="T116" s="142">
        <f t="shared" si="13"/>
        <v>0</v>
      </c>
      <c r="AR116" s="143" t="s">
        <v>180</v>
      </c>
      <c r="AT116" s="143" t="s">
        <v>176</v>
      </c>
      <c r="AU116" s="143" t="s">
        <v>80</v>
      </c>
      <c r="AY116" s="17" t="s">
        <v>174</v>
      </c>
      <c r="BE116" s="144">
        <f t="shared" si="14"/>
        <v>0</v>
      </c>
      <c r="BF116" s="144">
        <f t="shared" si="15"/>
        <v>0</v>
      </c>
      <c r="BG116" s="144">
        <f t="shared" si="16"/>
        <v>0</v>
      </c>
      <c r="BH116" s="144">
        <f t="shared" si="17"/>
        <v>0</v>
      </c>
      <c r="BI116" s="144">
        <f t="shared" si="18"/>
        <v>0</v>
      </c>
      <c r="BJ116" s="17" t="s">
        <v>80</v>
      </c>
      <c r="BK116" s="144">
        <f t="shared" si="19"/>
        <v>0</v>
      </c>
      <c r="BL116" s="17" t="s">
        <v>180</v>
      </c>
      <c r="BM116" s="143" t="s">
        <v>847</v>
      </c>
    </row>
    <row r="117" spans="2:65" s="1" customFormat="1" ht="33" customHeight="1">
      <c r="B117" s="32"/>
      <c r="C117" s="132" t="s">
        <v>367</v>
      </c>
      <c r="D117" s="132" t="s">
        <v>176</v>
      </c>
      <c r="E117" s="133" t="s">
        <v>2577</v>
      </c>
      <c r="F117" s="134" t="s">
        <v>2578</v>
      </c>
      <c r="G117" s="135" t="s">
        <v>812</v>
      </c>
      <c r="H117" s="136">
        <v>2</v>
      </c>
      <c r="I117" s="137"/>
      <c r="J117" s="138">
        <f t="shared" si="10"/>
        <v>0</v>
      </c>
      <c r="K117" s="134" t="s">
        <v>218</v>
      </c>
      <c r="L117" s="32"/>
      <c r="M117" s="139" t="s">
        <v>21</v>
      </c>
      <c r="N117" s="140" t="s">
        <v>44</v>
      </c>
      <c r="P117" s="141">
        <f t="shared" si="11"/>
        <v>0</v>
      </c>
      <c r="Q117" s="141">
        <v>0</v>
      </c>
      <c r="R117" s="141">
        <f t="shared" si="12"/>
        <v>0</v>
      </c>
      <c r="S117" s="141">
        <v>0</v>
      </c>
      <c r="T117" s="142">
        <f t="shared" si="13"/>
        <v>0</v>
      </c>
      <c r="AR117" s="143" t="s">
        <v>180</v>
      </c>
      <c r="AT117" s="143" t="s">
        <v>176</v>
      </c>
      <c r="AU117" s="143" t="s">
        <v>80</v>
      </c>
      <c r="AY117" s="17" t="s">
        <v>174</v>
      </c>
      <c r="BE117" s="144">
        <f t="shared" si="14"/>
        <v>0</v>
      </c>
      <c r="BF117" s="144">
        <f t="shared" si="15"/>
        <v>0</v>
      </c>
      <c r="BG117" s="144">
        <f t="shared" si="16"/>
        <v>0</v>
      </c>
      <c r="BH117" s="144">
        <f t="shared" si="17"/>
        <v>0</v>
      </c>
      <c r="BI117" s="144">
        <f t="shared" si="18"/>
        <v>0</v>
      </c>
      <c r="BJ117" s="17" t="s">
        <v>80</v>
      </c>
      <c r="BK117" s="144">
        <f t="shared" si="19"/>
        <v>0</v>
      </c>
      <c r="BL117" s="17" t="s">
        <v>180</v>
      </c>
      <c r="BM117" s="143" t="s">
        <v>857</v>
      </c>
    </row>
    <row r="118" spans="2:65" s="1" customFormat="1" ht="21.75" customHeight="1">
      <c r="B118" s="32"/>
      <c r="C118" s="132" t="s">
        <v>372</v>
      </c>
      <c r="D118" s="132" t="s">
        <v>176</v>
      </c>
      <c r="E118" s="133" t="s">
        <v>2579</v>
      </c>
      <c r="F118" s="134" t="s">
        <v>2580</v>
      </c>
      <c r="G118" s="135" t="s">
        <v>812</v>
      </c>
      <c r="H118" s="136">
        <v>1</v>
      </c>
      <c r="I118" s="137"/>
      <c r="J118" s="138">
        <f t="shared" si="10"/>
        <v>0</v>
      </c>
      <c r="K118" s="134" t="s">
        <v>218</v>
      </c>
      <c r="L118" s="32"/>
      <c r="M118" s="139" t="s">
        <v>21</v>
      </c>
      <c r="N118" s="140" t="s">
        <v>44</v>
      </c>
      <c r="P118" s="141">
        <f t="shared" si="11"/>
        <v>0</v>
      </c>
      <c r="Q118" s="141">
        <v>0</v>
      </c>
      <c r="R118" s="141">
        <f t="shared" si="12"/>
        <v>0</v>
      </c>
      <c r="S118" s="141">
        <v>0</v>
      </c>
      <c r="T118" s="142">
        <f t="shared" si="13"/>
        <v>0</v>
      </c>
      <c r="AR118" s="143" t="s">
        <v>180</v>
      </c>
      <c r="AT118" s="143" t="s">
        <v>176</v>
      </c>
      <c r="AU118" s="143" t="s">
        <v>80</v>
      </c>
      <c r="AY118" s="17" t="s">
        <v>174</v>
      </c>
      <c r="BE118" s="144">
        <f t="shared" si="14"/>
        <v>0</v>
      </c>
      <c r="BF118" s="144">
        <f t="shared" si="15"/>
        <v>0</v>
      </c>
      <c r="BG118" s="144">
        <f t="shared" si="16"/>
        <v>0</v>
      </c>
      <c r="BH118" s="144">
        <f t="shared" si="17"/>
        <v>0</v>
      </c>
      <c r="BI118" s="144">
        <f t="shared" si="18"/>
        <v>0</v>
      </c>
      <c r="BJ118" s="17" t="s">
        <v>80</v>
      </c>
      <c r="BK118" s="144">
        <f t="shared" si="19"/>
        <v>0</v>
      </c>
      <c r="BL118" s="17" t="s">
        <v>180</v>
      </c>
      <c r="BM118" s="143" t="s">
        <v>881</v>
      </c>
    </row>
    <row r="119" spans="2:65" s="1" customFormat="1" ht="21.75" customHeight="1">
      <c r="B119" s="32"/>
      <c r="C119" s="132" t="s">
        <v>381</v>
      </c>
      <c r="D119" s="132" t="s">
        <v>176</v>
      </c>
      <c r="E119" s="133" t="s">
        <v>2581</v>
      </c>
      <c r="F119" s="134" t="s">
        <v>2582</v>
      </c>
      <c r="G119" s="135" t="s">
        <v>812</v>
      </c>
      <c r="H119" s="136">
        <v>3</v>
      </c>
      <c r="I119" s="137"/>
      <c r="J119" s="138">
        <f t="shared" si="10"/>
        <v>0</v>
      </c>
      <c r="K119" s="134" t="s">
        <v>218</v>
      </c>
      <c r="L119" s="32"/>
      <c r="M119" s="139" t="s">
        <v>21</v>
      </c>
      <c r="N119" s="140" t="s">
        <v>44</v>
      </c>
      <c r="P119" s="141">
        <f t="shared" si="11"/>
        <v>0</v>
      </c>
      <c r="Q119" s="141">
        <v>0</v>
      </c>
      <c r="R119" s="141">
        <f t="shared" si="12"/>
        <v>0</v>
      </c>
      <c r="S119" s="141">
        <v>0</v>
      </c>
      <c r="T119" s="142">
        <f t="shared" si="13"/>
        <v>0</v>
      </c>
      <c r="AR119" s="143" t="s">
        <v>180</v>
      </c>
      <c r="AT119" s="143" t="s">
        <v>176</v>
      </c>
      <c r="AU119" s="143" t="s">
        <v>80</v>
      </c>
      <c r="AY119" s="17" t="s">
        <v>174</v>
      </c>
      <c r="BE119" s="144">
        <f t="shared" si="14"/>
        <v>0</v>
      </c>
      <c r="BF119" s="144">
        <f t="shared" si="15"/>
        <v>0</v>
      </c>
      <c r="BG119" s="144">
        <f t="shared" si="16"/>
        <v>0</v>
      </c>
      <c r="BH119" s="144">
        <f t="shared" si="17"/>
        <v>0</v>
      </c>
      <c r="BI119" s="144">
        <f t="shared" si="18"/>
        <v>0</v>
      </c>
      <c r="BJ119" s="17" t="s">
        <v>80</v>
      </c>
      <c r="BK119" s="144">
        <f t="shared" si="19"/>
        <v>0</v>
      </c>
      <c r="BL119" s="17" t="s">
        <v>180</v>
      </c>
      <c r="BM119" s="143" t="s">
        <v>892</v>
      </c>
    </row>
    <row r="120" spans="2:65" s="1" customFormat="1" ht="21.75" customHeight="1">
      <c r="B120" s="32"/>
      <c r="C120" s="132" t="s">
        <v>397</v>
      </c>
      <c r="D120" s="132" t="s">
        <v>176</v>
      </c>
      <c r="E120" s="133" t="s">
        <v>2583</v>
      </c>
      <c r="F120" s="134" t="s">
        <v>2584</v>
      </c>
      <c r="G120" s="135" t="s">
        <v>812</v>
      </c>
      <c r="H120" s="136">
        <v>10</v>
      </c>
      <c r="I120" s="137"/>
      <c r="J120" s="138">
        <f t="shared" si="10"/>
        <v>0</v>
      </c>
      <c r="K120" s="134" t="s">
        <v>218</v>
      </c>
      <c r="L120" s="32"/>
      <c r="M120" s="139" t="s">
        <v>21</v>
      </c>
      <c r="N120" s="140" t="s">
        <v>44</v>
      </c>
      <c r="P120" s="141">
        <f t="shared" si="11"/>
        <v>0</v>
      </c>
      <c r="Q120" s="141">
        <v>0</v>
      </c>
      <c r="R120" s="141">
        <f t="shared" si="12"/>
        <v>0</v>
      </c>
      <c r="S120" s="141">
        <v>0</v>
      </c>
      <c r="T120" s="142">
        <f t="shared" si="13"/>
        <v>0</v>
      </c>
      <c r="AR120" s="143" t="s">
        <v>180</v>
      </c>
      <c r="AT120" s="143" t="s">
        <v>176</v>
      </c>
      <c r="AU120" s="143" t="s">
        <v>80</v>
      </c>
      <c r="AY120" s="17" t="s">
        <v>174</v>
      </c>
      <c r="BE120" s="144">
        <f t="shared" si="14"/>
        <v>0</v>
      </c>
      <c r="BF120" s="144">
        <f t="shared" si="15"/>
        <v>0</v>
      </c>
      <c r="BG120" s="144">
        <f t="shared" si="16"/>
        <v>0</v>
      </c>
      <c r="BH120" s="144">
        <f t="shared" si="17"/>
        <v>0</v>
      </c>
      <c r="BI120" s="144">
        <f t="shared" si="18"/>
        <v>0</v>
      </c>
      <c r="BJ120" s="17" t="s">
        <v>80</v>
      </c>
      <c r="BK120" s="144">
        <f t="shared" si="19"/>
        <v>0</v>
      </c>
      <c r="BL120" s="17" t="s">
        <v>180</v>
      </c>
      <c r="BM120" s="143" t="s">
        <v>903</v>
      </c>
    </row>
    <row r="121" spans="2:65" s="1" customFormat="1" ht="21.75" customHeight="1">
      <c r="B121" s="32"/>
      <c r="C121" s="132" t="s">
        <v>407</v>
      </c>
      <c r="D121" s="132" t="s">
        <v>176</v>
      </c>
      <c r="E121" s="133" t="s">
        <v>2585</v>
      </c>
      <c r="F121" s="134" t="s">
        <v>2586</v>
      </c>
      <c r="G121" s="135" t="s">
        <v>812</v>
      </c>
      <c r="H121" s="136">
        <v>1</v>
      </c>
      <c r="I121" s="137"/>
      <c r="J121" s="138">
        <f t="shared" si="10"/>
        <v>0</v>
      </c>
      <c r="K121" s="134" t="s">
        <v>218</v>
      </c>
      <c r="L121" s="32"/>
      <c r="M121" s="139" t="s">
        <v>21</v>
      </c>
      <c r="N121" s="140" t="s">
        <v>44</v>
      </c>
      <c r="P121" s="141">
        <f t="shared" si="11"/>
        <v>0</v>
      </c>
      <c r="Q121" s="141">
        <v>0</v>
      </c>
      <c r="R121" s="141">
        <f t="shared" si="12"/>
        <v>0</v>
      </c>
      <c r="S121" s="141">
        <v>0</v>
      </c>
      <c r="T121" s="142">
        <f t="shared" si="13"/>
        <v>0</v>
      </c>
      <c r="AR121" s="143" t="s">
        <v>180</v>
      </c>
      <c r="AT121" s="143" t="s">
        <v>176</v>
      </c>
      <c r="AU121" s="143" t="s">
        <v>80</v>
      </c>
      <c r="AY121" s="17" t="s">
        <v>174</v>
      </c>
      <c r="BE121" s="144">
        <f t="shared" si="14"/>
        <v>0</v>
      </c>
      <c r="BF121" s="144">
        <f t="shared" si="15"/>
        <v>0</v>
      </c>
      <c r="BG121" s="144">
        <f t="shared" si="16"/>
        <v>0</v>
      </c>
      <c r="BH121" s="144">
        <f t="shared" si="17"/>
        <v>0</v>
      </c>
      <c r="BI121" s="144">
        <f t="shared" si="18"/>
        <v>0</v>
      </c>
      <c r="BJ121" s="17" t="s">
        <v>80</v>
      </c>
      <c r="BK121" s="144">
        <f t="shared" si="19"/>
        <v>0</v>
      </c>
      <c r="BL121" s="17" t="s">
        <v>180</v>
      </c>
      <c r="BM121" s="143" t="s">
        <v>913</v>
      </c>
    </row>
    <row r="122" spans="2:65" s="1" customFormat="1" ht="21.75" customHeight="1">
      <c r="B122" s="32"/>
      <c r="C122" s="132" t="s">
        <v>417</v>
      </c>
      <c r="D122" s="132" t="s">
        <v>176</v>
      </c>
      <c r="E122" s="133" t="s">
        <v>2587</v>
      </c>
      <c r="F122" s="134" t="s">
        <v>2588</v>
      </c>
      <c r="G122" s="135" t="s">
        <v>812</v>
      </c>
      <c r="H122" s="136">
        <v>1</v>
      </c>
      <c r="I122" s="137"/>
      <c r="J122" s="138">
        <f t="shared" si="10"/>
        <v>0</v>
      </c>
      <c r="K122" s="134" t="s">
        <v>218</v>
      </c>
      <c r="L122" s="32"/>
      <c r="M122" s="139" t="s">
        <v>21</v>
      </c>
      <c r="N122" s="140" t="s">
        <v>44</v>
      </c>
      <c r="P122" s="141">
        <f t="shared" si="11"/>
        <v>0</v>
      </c>
      <c r="Q122" s="141">
        <v>0</v>
      </c>
      <c r="R122" s="141">
        <f t="shared" si="12"/>
        <v>0</v>
      </c>
      <c r="S122" s="141">
        <v>0</v>
      </c>
      <c r="T122" s="142">
        <f t="shared" si="13"/>
        <v>0</v>
      </c>
      <c r="AR122" s="143" t="s">
        <v>180</v>
      </c>
      <c r="AT122" s="143" t="s">
        <v>176</v>
      </c>
      <c r="AU122" s="143" t="s">
        <v>80</v>
      </c>
      <c r="AY122" s="17" t="s">
        <v>174</v>
      </c>
      <c r="BE122" s="144">
        <f t="shared" si="14"/>
        <v>0</v>
      </c>
      <c r="BF122" s="144">
        <f t="shared" si="15"/>
        <v>0</v>
      </c>
      <c r="BG122" s="144">
        <f t="shared" si="16"/>
        <v>0</v>
      </c>
      <c r="BH122" s="144">
        <f t="shared" si="17"/>
        <v>0</v>
      </c>
      <c r="BI122" s="144">
        <f t="shared" si="18"/>
        <v>0</v>
      </c>
      <c r="BJ122" s="17" t="s">
        <v>80</v>
      </c>
      <c r="BK122" s="144">
        <f t="shared" si="19"/>
        <v>0</v>
      </c>
      <c r="BL122" s="17" t="s">
        <v>180</v>
      </c>
      <c r="BM122" s="143" t="s">
        <v>926</v>
      </c>
    </row>
    <row r="123" spans="2:65" s="1" customFormat="1" ht="16.5" customHeight="1">
      <c r="B123" s="32"/>
      <c r="C123" s="132" t="s">
        <v>428</v>
      </c>
      <c r="D123" s="132" t="s">
        <v>176</v>
      </c>
      <c r="E123" s="133" t="s">
        <v>2589</v>
      </c>
      <c r="F123" s="134" t="s">
        <v>2590</v>
      </c>
      <c r="G123" s="135" t="s">
        <v>307</v>
      </c>
      <c r="H123" s="136">
        <v>6.125</v>
      </c>
      <c r="I123" s="137"/>
      <c r="J123" s="138">
        <f t="shared" si="10"/>
        <v>0</v>
      </c>
      <c r="K123" s="134" t="s">
        <v>218</v>
      </c>
      <c r="L123" s="32"/>
      <c r="M123" s="139" t="s">
        <v>21</v>
      </c>
      <c r="N123" s="140" t="s">
        <v>44</v>
      </c>
      <c r="P123" s="141">
        <f t="shared" si="11"/>
        <v>0</v>
      </c>
      <c r="Q123" s="141">
        <v>0</v>
      </c>
      <c r="R123" s="141">
        <f t="shared" si="12"/>
        <v>0</v>
      </c>
      <c r="S123" s="141">
        <v>0</v>
      </c>
      <c r="T123" s="142">
        <f t="shared" si="13"/>
        <v>0</v>
      </c>
      <c r="AR123" s="143" t="s">
        <v>180</v>
      </c>
      <c r="AT123" s="143" t="s">
        <v>176</v>
      </c>
      <c r="AU123" s="143" t="s">
        <v>80</v>
      </c>
      <c r="AY123" s="17" t="s">
        <v>174</v>
      </c>
      <c r="BE123" s="144">
        <f t="shared" si="14"/>
        <v>0</v>
      </c>
      <c r="BF123" s="144">
        <f t="shared" si="15"/>
        <v>0</v>
      </c>
      <c r="BG123" s="144">
        <f t="shared" si="16"/>
        <v>0</v>
      </c>
      <c r="BH123" s="144">
        <f t="shared" si="17"/>
        <v>0</v>
      </c>
      <c r="BI123" s="144">
        <f t="shared" si="18"/>
        <v>0</v>
      </c>
      <c r="BJ123" s="17" t="s">
        <v>80</v>
      </c>
      <c r="BK123" s="144">
        <f t="shared" si="19"/>
        <v>0</v>
      </c>
      <c r="BL123" s="17" t="s">
        <v>180</v>
      </c>
      <c r="BM123" s="143" t="s">
        <v>961</v>
      </c>
    </row>
    <row r="124" spans="2:65" s="11" customFormat="1" ht="25.9" customHeight="1">
      <c r="B124" s="120"/>
      <c r="D124" s="121" t="s">
        <v>72</v>
      </c>
      <c r="E124" s="122" t="s">
        <v>1423</v>
      </c>
      <c r="F124" s="122" t="s">
        <v>396</v>
      </c>
      <c r="I124" s="123"/>
      <c r="J124" s="124">
        <f>BK124</f>
        <v>0</v>
      </c>
      <c r="L124" s="120"/>
      <c r="M124" s="125"/>
      <c r="P124" s="126">
        <f>SUM(P125:P132)</f>
        <v>0</v>
      </c>
      <c r="R124" s="126">
        <f>SUM(R125:R132)</f>
        <v>0</v>
      </c>
      <c r="T124" s="127">
        <f>SUM(T125:T132)</f>
        <v>0</v>
      </c>
      <c r="AR124" s="121" t="s">
        <v>80</v>
      </c>
      <c r="AT124" s="128" t="s">
        <v>72</v>
      </c>
      <c r="AU124" s="128" t="s">
        <v>73</v>
      </c>
      <c r="AY124" s="121" t="s">
        <v>174</v>
      </c>
      <c r="BK124" s="129">
        <f>SUM(BK125:BK132)</f>
        <v>0</v>
      </c>
    </row>
    <row r="125" spans="2:65" s="1" customFormat="1" ht="62.65" customHeight="1">
      <c r="B125" s="32"/>
      <c r="C125" s="132" t="s">
        <v>436</v>
      </c>
      <c r="D125" s="132" t="s">
        <v>176</v>
      </c>
      <c r="E125" s="133" t="s">
        <v>2591</v>
      </c>
      <c r="F125" s="134" t="s">
        <v>2592</v>
      </c>
      <c r="G125" s="135" t="s">
        <v>431</v>
      </c>
      <c r="H125" s="136">
        <v>42.7</v>
      </c>
      <c r="I125" s="137"/>
      <c r="J125" s="138">
        <f t="shared" ref="J125:J132" si="20">ROUND(I125*H125,2)</f>
        <v>0</v>
      </c>
      <c r="K125" s="134" t="s">
        <v>218</v>
      </c>
      <c r="L125" s="32"/>
      <c r="M125" s="139" t="s">
        <v>21</v>
      </c>
      <c r="N125" s="140" t="s">
        <v>44</v>
      </c>
      <c r="P125" s="141">
        <f t="shared" ref="P125:P132" si="21">O125*H125</f>
        <v>0</v>
      </c>
      <c r="Q125" s="141">
        <v>0</v>
      </c>
      <c r="R125" s="141">
        <f t="shared" ref="R125:R132" si="22">Q125*H125</f>
        <v>0</v>
      </c>
      <c r="S125" s="141">
        <v>0</v>
      </c>
      <c r="T125" s="142">
        <f t="shared" ref="T125:T132" si="23">S125*H125</f>
        <v>0</v>
      </c>
      <c r="AR125" s="143" t="s">
        <v>180</v>
      </c>
      <c r="AT125" s="143" t="s">
        <v>176</v>
      </c>
      <c r="AU125" s="143" t="s">
        <v>80</v>
      </c>
      <c r="AY125" s="17" t="s">
        <v>174</v>
      </c>
      <c r="BE125" s="144">
        <f t="shared" ref="BE125:BE132" si="24">IF(N125="základní",J125,0)</f>
        <v>0</v>
      </c>
      <c r="BF125" s="144">
        <f t="shared" ref="BF125:BF132" si="25">IF(N125="snížená",J125,0)</f>
        <v>0</v>
      </c>
      <c r="BG125" s="144">
        <f t="shared" ref="BG125:BG132" si="26">IF(N125="zákl. přenesená",J125,0)</f>
        <v>0</v>
      </c>
      <c r="BH125" s="144">
        <f t="shared" ref="BH125:BH132" si="27">IF(N125="sníž. přenesená",J125,0)</f>
        <v>0</v>
      </c>
      <c r="BI125" s="144">
        <f t="shared" ref="BI125:BI132" si="28">IF(N125="nulová",J125,0)</f>
        <v>0</v>
      </c>
      <c r="BJ125" s="17" t="s">
        <v>80</v>
      </c>
      <c r="BK125" s="144">
        <f t="shared" ref="BK125:BK132" si="29">ROUND(I125*H125,2)</f>
        <v>0</v>
      </c>
      <c r="BL125" s="17" t="s">
        <v>180</v>
      </c>
      <c r="BM125" s="143" t="s">
        <v>971</v>
      </c>
    </row>
    <row r="126" spans="2:65" s="1" customFormat="1" ht="66.75" customHeight="1">
      <c r="B126" s="32"/>
      <c r="C126" s="132" t="s">
        <v>443</v>
      </c>
      <c r="D126" s="132" t="s">
        <v>176</v>
      </c>
      <c r="E126" s="133" t="s">
        <v>2593</v>
      </c>
      <c r="F126" s="134" t="s">
        <v>2594</v>
      </c>
      <c r="G126" s="135" t="s">
        <v>431</v>
      </c>
      <c r="H126" s="136">
        <v>40.9</v>
      </c>
      <c r="I126" s="137"/>
      <c r="J126" s="138">
        <f t="shared" si="20"/>
        <v>0</v>
      </c>
      <c r="K126" s="134" t="s">
        <v>218</v>
      </c>
      <c r="L126" s="32"/>
      <c r="M126" s="139" t="s">
        <v>21</v>
      </c>
      <c r="N126" s="140" t="s">
        <v>44</v>
      </c>
      <c r="P126" s="141">
        <f t="shared" si="21"/>
        <v>0</v>
      </c>
      <c r="Q126" s="141">
        <v>0</v>
      </c>
      <c r="R126" s="141">
        <f t="shared" si="22"/>
        <v>0</v>
      </c>
      <c r="S126" s="141">
        <v>0</v>
      </c>
      <c r="T126" s="142">
        <f t="shared" si="23"/>
        <v>0</v>
      </c>
      <c r="AR126" s="143" t="s">
        <v>180</v>
      </c>
      <c r="AT126" s="143" t="s">
        <v>176</v>
      </c>
      <c r="AU126" s="143" t="s">
        <v>80</v>
      </c>
      <c r="AY126" s="17" t="s">
        <v>174</v>
      </c>
      <c r="BE126" s="144">
        <f t="shared" si="24"/>
        <v>0</v>
      </c>
      <c r="BF126" s="144">
        <f t="shared" si="25"/>
        <v>0</v>
      </c>
      <c r="BG126" s="144">
        <f t="shared" si="26"/>
        <v>0</v>
      </c>
      <c r="BH126" s="144">
        <f t="shared" si="27"/>
        <v>0</v>
      </c>
      <c r="BI126" s="144">
        <f t="shared" si="28"/>
        <v>0</v>
      </c>
      <c r="BJ126" s="17" t="s">
        <v>80</v>
      </c>
      <c r="BK126" s="144">
        <f t="shared" si="29"/>
        <v>0</v>
      </c>
      <c r="BL126" s="17" t="s">
        <v>180</v>
      </c>
      <c r="BM126" s="143" t="s">
        <v>981</v>
      </c>
    </row>
    <row r="127" spans="2:65" s="1" customFormat="1" ht="66.75" customHeight="1">
      <c r="B127" s="32"/>
      <c r="C127" s="132" t="s">
        <v>449</v>
      </c>
      <c r="D127" s="132" t="s">
        <v>176</v>
      </c>
      <c r="E127" s="133" t="s">
        <v>2595</v>
      </c>
      <c r="F127" s="134" t="s">
        <v>2596</v>
      </c>
      <c r="G127" s="135" t="s">
        <v>431</v>
      </c>
      <c r="H127" s="136">
        <v>25.6</v>
      </c>
      <c r="I127" s="137"/>
      <c r="J127" s="138">
        <f t="shared" si="20"/>
        <v>0</v>
      </c>
      <c r="K127" s="134" t="s">
        <v>218</v>
      </c>
      <c r="L127" s="32"/>
      <c r="M127" s="139" t="s">
        <v>21</v>
      </c>
      <c r="N127" s="140" t="s">
        <v>44</v>
      </c>
      <c r="P127" s="141">
        <f t="shared" si="21"/>
        <v>0</v>
      </c>
      <c r="Q127" s="141">
        <v>0</v>
      </c>
      <c r="R127" s="141">
        <f t="shared" si="22"/>
        <v>0</v>
      </c>
      <c r="S127" s="141">
        <v>0</v>
      </c>
      <c r="T127" s="142">
        <f t="shared" si="23"/>
        <v>0</v>
      </c>
      <c r="AR127" s="143" t="s">
        <v>180</v>
      </c>
      <c r="AT127" s="143" t="s">
        <v>176</v>
      </c>
      <c r="AU127" s="143" t="s">
        <v>80</v>
      </c>
      <c r="AY127" s="17" t="s">
        <v>174</v>
      </c>
      <c r="BE127" s="144">
        <f t="shared" si="24"/>
        <v>0</v>
      </c>
      <c r="BF127" s="144">
        <f t="shared" si="25"/>
        <v>0</v>
      </c>
      <c r="BG127" s="144">
        <f t="shared" si="26"/>
        <v>0</v>
      </c>
      <c r="BH127" s="144">
        <f t="shared" si="27"/>
        <v>0</v>
      </c>
      <c r="BI127" s="144">
        <f t="shared" si="28"/>
        <v>0</v>
      </c>
      <c r="BJ127" s="17" t="s">
        <v>80</v>
      </c>
      <c r="BK127" s="144">
        <f t="shared" si="29"/>
        <v>0</v>
      </c>
      <c r="BL127" s="17" t="s">
        <v>180</v>
      </c>
      <c r="BM127" s="143" t="s">
        <v>990</v>
      </c>
    </row>
    <row r="128" spans="2:65" s="1" customFormat="1" ht="66.75" customHeight="1">
      <c r="B128" s="32"/>
      <c r="C128" s="132" t="s">
        <v>458</v>
      </c>
      <c r="D128" s="132" t="s">
        <v>176</v>
      </c>
      <c r="E128" s="133" t="s">
        <v>2597</v>
      </c>
      <c r="F128" s="134" t="s">
        <v>2598</v>
      </c>
      <c r="G128" s="135" t="s">
        <v>431</v>
      </c>
      <c r="H128" s="136">
        <v>123.4</v>
      </c>
      <c r="I128" s="137"/>
      <c r="J128" s="138">
        <f t="shared" si="20"/>
        <v>0</v>
      </c>
      <c r="K128" s="134" t="s">
        <v>218</v>
      </c>
      <c r="L128" s="32"/>
      <c r="M128" s="139" t="s">
        <v>21</v>
      </c>
      <c r="N128" s="140" t="s">
        <v>44</v>
      </c>
      <c r="P128" s="141">
        <f t="shared" si="21"/>
        <v>0</v>
      </c>
      <c r="Q128" s="141">
        <v>0</v>
      </c>
      <c r="R128" s="141">
        <f t="shared" si="22"/>
        <v>0</v>
      </c>
      <c r="S128" s="141">
        <v>0</v>
      </c>
      <c r="T128" s="142">
        <f t="shared" si="23"/>
        <v>0</v>
      </c>
      <c r="AR128" s="143" t="s">
        <v>180</v>
      </c>
      <c r="AT128" s="143" t="s">
        <v>176</v>
      </c>
      <c r="AU128" s="143" t="s">
        <v>80</v>
      </c>
      <c r="AY128" s="17" t="s">
        <v>174</v>
      </c>
      <c r="BE128" s="144">
        <f t="shared" si="24"/>
        <v>0</v>
      </c>
      <c r="BF128" s="144">
        <f t="shared" si="25"/>
        <v>0</v>
      </c>
      <c r="BG128" s="144">
        <f t="shared" si="26"/>
        <v>0</v>
      </c>
      <c r="BH128" s="144">
        <f t="shared" si="27"/>
        <v>0</v>
      </c>
      <c r="BI128" s="144">
        <f t="shared" si="28"/>
        <v>0</v>
      </c>
      <c r="BJ128" s="17" t="s">
        <v>80</v>
      </c>
      <c r="BK128" s="144">
        <f t="shared" si="29"/>
        <v>0</v>
      </c>
      <c r="BL128" s="17" t="s">
        <v>180</v>
      </c>
      <c r="BM128" s="143" t="s">
        <v>1001</v>
      </c>
    </row>
    <row r="129" spans="2:65" s="1" customFormat="1" ht="66.75" customHeight="1">
      <c r="B129" s="32"/>
      <c r="C129" s="132" t="s">
        <v>793</v>
      </c>
      <c r="D129" s="132" t="s">
        <v>176</v>
      </c>
      <c r="E129" s="133" t="s">
        <v>2599</v>
      </c>
      <c r="F129" s="134" t="s">
        <v>2600</v>
      </c>
      <c r="G129" s="135" t="s">
        <v>431</v>
      </c>
      <c r="H129" s="136">
        <v>14.7</v>
      </c>
      <c r="I129" s="137"/>
      <c r="J129" s="138">
        <f t="shared" si="20"/>
        <v>0</v>
      </c>
      <c r="K129" s="134" t="s">
        <v>218</v>
      </c>
      <c r="L129" s="32"/>
      <c r="M129" s="139" t="s">
        <v>21</v>
      </c>
      <c r="N129" s="140" t="s">
        <v>44</v>
      </c>
      <c r="P129" s="141">
        <f t="shared" si="21"/>
        <v>0</v>
      </c>
      <c r="Q129" s="141">
        <v>0</v>
      </c>
      <c r="R129" s="141">
        <f t="shared" si="22"/>
        <v>0</v>
      </c>
      <c r="S129" s="141">
        <v>0</v>
      </c>
      <c r="T129" s="142">
        <f t="shared" si="23"/>
        <v>0</v>
      </c>
      <c r="AR129" s="143" t="s">
        <v>180</v>
      </c>
      <c r="AT129" s="143" t="s">
        <v>176</v>
      </c>
      <c r="AU129" s="143" t="s">
        <v>80</v>
      </c>
      <c r="AY129" s="17" t="s">
        <v>174</v>
      </c>
      <c r="BE129" s="144">
        <f t="shared" si="24"/>
        <v>0</v>
      </c>
      <c r="BF129" s="144">
        <f t="shared" si="25"/>
        <v>0</v>
      </c>
      <c r="BG129" s="144">
        <f t="shared" si="26"/>
        <v>0</v>
      </c>
      <c r="BH129" s="144">
        <f t="shared" si="27"/>
        <v>0</v>
      </c>
      <c r="BI129" s="144">
        <f t="shared" si="28"/>
        <v>0</v>
      </c>
      <c r="BJ129" s="17" t="s">
        <v>80</v>
      </c>
      <c r="BK129" s="144">
        <f t="shared" si="29"/>
        <v>0</v>
      </c>
      <c r="BL129" s="17" t="s">
        <v>180</v>
      </c>
      <c r="BM129" s="143" t="s">
        <v>1008</v>
      </c>
    </row>
    <row r="130" spans="2:65" s="1" customFormat="1" ht="66.75" customHeight="1">
      <c r="B130" s="32"/>
      <c r="C130" s="132" t="s">
        <v>798</v>
      </c>
      <c r="D130" s="132" t="s">
        <v>176</v>
      </c>
      <c r="E130" s="133" t="s">
        <v>2601</v>
      </c>
      <c r="F130" s="134" t="s">
        <v>2602</v>
      </c>
      <c r="G130" s="135" t="s">
        <v>431</v>
      </c>
      <c r="H130" s="136">
        <v>21.6</v>
      </c>
      <c r="I130" s="137"/>
      <c r="J130" s="138">
        <f t="shared" si="20"/>
        <v>0</v>
      </c>
      <c r="K130" s="134" t="s">
        <v>218</v>
      </c>
      <c r="L130" s="32"/>
      <c r="M130" s="139" t="s">
        <v>21</v>
      </c>
      <c r="N130" s="140" t="s">
        <v>44</v>
      </c>
      <c r="P130" s="141">
        <f t="shared" si="21"/>
        <v>0</v>
      </c>
      <c r="Q130" s="141">
        <v>0</v>
      </c>
      <c r="R130" s="141">
        <f t="shared" si="22"/>
        <v>0</v>
      </c>
      <c r="S130" s="141">
        <v>0</v>
      </c>
      <c r="T130" s="142">
        <f t="shared" si="23"/>
        <v>0</v>
      </c>
      <c r="AR130" s="143" t="s">
        <v>180</v>
      </c>
      <c r="AT130" s="143" t="s">
        <v>176</v>
      </c>
      <c r="AU130" s="143" t="s">
        <v>80</v>
      </c>
      <c r="AY130" s="17" t="s">
        <v>174</v>
      </c>
      <c r="BE130" s="144">
        <f t="shared" si="24"/>
        <v>0</v>
      </c>
      <c r="BF130" s="144">
        <f t="shared" si="25"/>
        <v>0</v>
      </c>
      <c r="BG130" s="144">
        <f t="shared" si="26"/>
        <v>0</v>
      </c>
      <c r="BH130" s="144">
        <f t="shared" si="27"/>
        <v>0</v>
      </c>
      <c r="BI130" s="144">
        <f t="shared" si="28"/>
        <v>0</v>
      </c>
      <c r="BJ130" s="17" t="s">
        <v>80</v>
      </c>
      <c r="BK130" s="144">
        <f t="shared" si="29"/>
        <v>0</v>
      </c>
      <c r="BL130" s="17" t="s">
        <v>180</v>
      </c>
      <c r="BM130" s="143" t="s">
        <v>1042</v>
      </c>
    </row>
    <row r="131" spans="2:65" s="1" customFormat="1" ht="66.75" customHeight="1">
      <c r="B131" s="32"/>
      <c r="C131" s="132" t="s">
        <v>804</v>
      </c>
      <c r="D131" s="132" t="s">
        <v>176</v>
      </c>
      <c r="E131" s="133" t="s">
        <v>2603</v>
      </c>
      <c r="F131" s="134" t="s">
        <v>2604</v>
      </c>
      <c r="G131" s="135" t="s">
        <v>431</v>
      </c>
      <c r="H131" s="136">
        <v>139.4</v>
      </c>
      <c r="I131" s="137"/>
      <c r="J131" s="138">
        <f t="shared" si="20"/>
        <v>0</v>
      </c>
      <c r="K131" s="134" t="s">
        <v>218</v>
      </c>
      <c r="L131" s="32"/>
      <c r="M131" s="139" t="s">
        <v>21</v>
      </c>
      <c r="N131" s="140" t="s">
        <v>44</v>
      </c>
      <c r="P131" s="141">
        <f t="shared" si="21"/>
        <v>0</v>
      </c>
      <c r="Q131" s="141">
        <v>0</v>
      </c>
      <c r="R131" s="141">
        <f t="shared" si="22"/>
        <v>0</v>
      </c>
      <c r="S131" s="141">
        <v>0</v>
      </c>
      <c r="T131" s="142">
        <f t="shared" si="23"/>
        <v>0</v>
      </c>
      <c r="AR131" s="143" t="s">
        <v>180</v>
      </c>
      <c r="AT131" s="143" t="s">
        <v>176</v>
      </c>
      <c r="AU131" s="143" t="s">
        <v>80</v>
      </c>
      <c r="AY131" s="17" t="s">
        <v>174</v>
      </c>
      <c r="BE131" s="144">
        <f t="shared" si="24"/>
        <v>0</v>
      </c>
      <c r="BF131" s="144">
        <f t="shared" si="25"/>
        <v>0</v>
      </c>
      <c r="BG131" s="144">
        <f t="shared" si="26"/>
        <v>0</v>
      </c>
      <c r="BH131" s="144">
        <f t="shared" si="27"/>
        <v>0</v>
      </c>
      <c r="BI131" s="144">
        <f t="shared" si="28"/>
        <v>0</v>
      </c>
      <c r="BJ131" s="17" t="s">
        <v>80</v>
      </c>
      <c r="BK131" s="144">
        <f t="shared" si="29"/>
        <v>0</v>
      </c>
      <c r="BL131" s="17" t="s">
        <v>180</v>
      </c>
      <c r="BM131" s="143" t="s">
        <v>1054</v>
      </c>
    </row>
    <row r="132" spans="2:65" s="1" customFormat="1" ht="16.5" customHeight="1">
      <c r="B132" s="32"/>
      <c r="C132" s="132" t="s">
        <v>809</v>
      </c>
      <c r="D132" s="132" t="s">
        <v>176</v>
      </c>
      <c r="E132" s="133" t="s">
        <v>2605</v>
      </c>
      <c r="F132" s="134" t="s">
        <v>2606</v>
      </c>
      <c r="G132" s="135" t="s">
        <v>307</v>
      </c>
      <c r="H132" s="136">
        <v>0.8</v>
      </c>
      <c r="I132" s="137"/>
      <c r="J132" s="138">
        <f t="shared" si="20"/>
        <v>0</v>
      </c>
      <c r="K132" s="134" t="s">
        <v>218</v>
      </c>
      <c r="L132" s="32"/>
      <c r="M132" s="139" t="s">
        <v>21</v>
      </c>
      <c r="N132" s="140" t="s">
        <v>44</v>
      </c>
      <c r="P132" s="141">
        <f t="shared" si="21"/>
        <v>0</v>
      </c>
      <c r="Q132" s="141">
        <v>0</v>
      </c>
      <c r="R132" s="141">
        <f t="shared" si="22"/>
        <v>0</v>
      </c>
      <c r="S132" s="141">
        <v>0</v>
      </c>
      <c r="T132" s="142">
        <f t="shared" si="23"/>
        <v>0</v>
      </c>
      <c r="AR132" s="143" t="s">
        <v>180</v>
      </c>
      <c r="AT132" s="143" t="s">
        <v>176</v>
      </c>
      <c r="AU132" s="143" t="s">
        <v>80</v>
      </c>
      <c r="AY132" s="17" t="s">
        <v>174</v>
      </c>
      <c r="BE132" s="144">
        <f t="shared" si="24"/>
        <v>0</v>
      </c>
      <c r="BF132" s="144">
        <f t="shared" si="25"/>
        <v>0</v>
      </c>
      <c r="BG132" s="144">
        <f t="shared" si="26"/>
        <v>0</v>
      </c>
      <c r="BH132" s="144">
        <f t="shared" si="27"/>
        <v>0</v>
      </c>
      <c r="BI132" s="144">
        <f t="shared" si="28"/>
        <v>0</v>
      </c>
      <c r="BJ132" s="17" t="s">
        <v>80</v>
      </c>
      <c r="BK132" s="144">
        <f t="shared" si="29"/>
        <v>0</v>
      </c>
      <c r="BL132" s="17" t="s">
        <v>180</v>
      </c>
      <c r="BM132" s="143" t="s">
        <v>1064</v>
      </c>
    </row>
    <row r="133" spans="2:65" s="11" customFormat="1" ht="25.9" customHeight="1">
      <c r="B133" s="120"/>
      <c r="D133" s="121" t="s">
        <v>72</v>
      </c>
      <c r="E133" s="122" t="s">
        <v>1425</v>
      </c>
      <c r="F133" s="122" t="s">
        <v>1728</v>
      </c>
      <c r="I133" s="123"/>
      <c r="J133" s="124">
        <f>BK133</f>
        <v>0</v>
      </c>
      <c r="L133" s="120"/>
      <c r="M133" s="125"/>
      <c r="P133" s="126">
        <f>SUM(P134:P155)</f>
        <v>0</v>
      </c>
      <c r="R133" s="126">
        <f>SUM(R134:R155)</f>
        <v>0</v>
      </c>
      <c r="T133" s="127">
        <f>SUM(T134:T155)</f>
        <v>0</v>
      </c>
      <c r="AR133" s="121" t="s">
        <v>80</v>
      </c>
      <c r="AT133" s="128" t="s">
        <v>72</v>
      </c>
      <c r="AU133" s="128" t="s">
        <v>73</v>
      </c>
      <c r="AY133" s="121" t="s">
        <v>174</v>
      </c>
      <c r="BK133" s="129">
        <f>SUM(BK134:BK155)</f>
        <v>0</v>
      </c>
    </row>
    <row r="134" spans="2:65" s="1" customFormat="1" ht="24.2" customHeight="1">
      <c r="B134" s="32"/>
      <c r="C134" s="132" t="s">
        <v>815</v>
      </c>
      <c r="D134" s="132" t="s">
        <v>176</v>
      </c>
      <c r="E134" s="133" t="s">
        <v>2607</v>
      </c>
      <c r="F134" s="134" t="s">
        <v>2608</v>
      </c>
      <c r="G134" s="135" t="s">
        <v>812</v>
      </c>
      <c r="H134" s="136">
        <v>14</v>
      </c>
      <c r="I134" s="137"/>
      <c r="J134" s="138">
        <f t="shared" ref="J134:J155" si="30">ROUND(I134*H134,2)</f>
        <v>0</v>
      </c>
      <c r="K134" s="134" t="s">
        <v>218</v>
      </c>
      <c r="L134" s="32"/>
      <c r="M134" s="139" t="s">
        <v>21</v>
      </c>
      <c r="N134" s="140" t="s">
        <v>44</v>
      </c>
      <c r="P134" s="141">
        <f t="shared" ref="P134:P155" si="31">O134*H134</f>
        <v>0</v>
      </c>
      <c r="Q134" s="141">
        <v>0</v>
      </c>
      <c r="R134" s="141">
        <f t="shared" ref="R134:R155" si="32">Q134*H134</f>
        <v>0</v>
      </c>
      <c r="S134" s="141">
        <v>0</v>
      </c>
      <c r="T134" s="142">
        <f t="shared" ref="T134:T155" si="33">S134*H134</f>
        <v>0</v>
      </c>
      <c r="AR134" s="143" t="s">
        <v>180</v>
      </c>
      <c r="AT134" s="143" t="s">
        <v>176</v>
      </c>
      <c r="AU134" s="143" t="s">
        <v>80</v>
      </c>
      <c r="AY134" s="17" t="s">
        <v>174</v>
      </c>
      <c r="BE134" s="144">
        <f t="shared" ref="BE134:BE155" si="34">IF(N134="základní",J134,0)</f>
        <v>0</v>
      </c>
      <c r="BF134" s="144">
        <f t="shared" ref="BF134:BF155" si="35">IF(N134="snížená",J134,0)</f>
        <v>0</v>
      </c>
      <c r="BG134" s="144">
        <f t="shared" ref="BG134:BG155" si="36">IF(N134="zákl. přenesená",J134,0)</f>
        <v>0</v>
      </c>
      <c r="BH134" s="144">
        <f t="shared" ref="BH134:BH155" si="37">IF(N134="sníž. přenesená",J134,0)</f>
        <v>0</v>
      </c>
      <c r="BI134" s="144">
        <f t="shared" ref="BI134:BI155" si="38">IF(N134="nulová",J134,0)</f>
        <v>0</v>
      </c>
      <c r="BJ134" s="17" t="s">
        <v>80</v>
      </c>
      <c r="BK134" s="144">
        <f t="shared" ref="BK134:BK155" si="39">ROUND(I134*H134,2)</f>
        <v>0</v>
      </c>
      <c r="BL134" s="17" t="s">
        <v>180</v>
      </c>
      <c r="BM134" s="143" t="s">
        <v>1079</v>
      </c>
    </row>
    <row r="135" spans="2:65" s="1" customFormat="1" ht="24.2" customHeight="1">
      <c r="B135" s="32"/>
      <c r="C135" s="132" t="s">
        <v>819</v>
      </c>
      <c r="D135" s="132" t="s">
        <v>176</v>
      </c>
      <c r="E135" s="133" t="s">
        <v>2609</v>
      </c>
      <c r="F135" s="134" t="s">
        <v>2610</v>
      </c>
      <c r="G135" s="135" t="s">
        <v>812</v>
      </c>
      <c r="H135" s="136">
        <v>17</v>
      </c>
      <c r="I135" s="137"/>
      <c r="J135" s="138">
        <f t="shared" si="30"/>
        <v>0</v>
      </c>
      <c r="K135" s="134" t="s">
        <v>218</v>
      </c>
      <c r="L135" s="32"/>
      <c r="M135" s="139" t="s">
        <v>21</v>
      </c>
      <c r="N135" s="140" t="s">
        <v>44</v>
      </c>
      <c r="P135" s="141">
        <f t="shared" si="31"/>
        <v>0</v>
      </c>
      <c r="Q135" s="141">
        <v>0</v>
      </c>
      <c r="R135" s="141">
        <f t="shared" si="32"/>
        <v>0</v>
      </c>
      <c r="S135" s="141">
        <v>0</v>
      </c>
      <c r="T135" s="142">
        <f t="shared" si="33"/>
        <v>0</v>
      </c>
      <c r="AR135" s="143" t="s">
        <v>180</v>
      </c>
      <c r="AT135" s="143" t="s">
        <v>176</v>
      </c>
      <c r="AU135" s="143" t="s">
        <v>80</v>
      </c>
      <c r="AY135" s="17" t="s">
        <v>174</v>
      </c>
      <c r="BE135" s="144">
        <f t="shared" si="34"/>
        <v>0</v>
      </c>
      <c r="BF135" s="144">
        <f t="shared" si="35"/>
        <v>0</v>
      </c>
      <c r="BG135" s="144">
        <f t="shared" si="36"/>
        <v>0</v>
      </c>
      <c r="BH135" s="144">
        <f t="shared" si="37"/>
        <v>0</v>
      </c>
      <c r="BI135" s="144">
        <f t="shared" si="38"/>
        <v>0</v>
      </c>
      <c r="BJ135" s="17" t="s">
        <v>80</v>
      </c>
      <c r="BK135" s="144">
        <f t="shared" si="39"/>
        <v>0</v>
      </c>
      <c r="BL135" s="17" t="s">
        <v>180</v>
      </c>
      <c r="BM135" s="143" t="s">
        <v>1093</v>
      </c>
    </row>
    <row r="136" spans="2:65" s="1" customFormat="1" ht="24.2" customHeight="1">
      <c r="B136" s="32"/>
      <c r="C136" s="132" t="s">
        <v>823</v>
      </c>
      <c r="D136" s="132" t="s">
        <v>176</v>
      </c>
      <c r="E136" s="133" t="s">
        <v>2611</v>
      </c>
      <c r="F136" s="134" t="s">
        <v>2612</v>
      </c>
      <c r="G136" s="135" t="s">
        <v>812</v>
      </c>
      <c r="H136" s="136">
        <v>2</v>
      </c>
      <c r="I136" s="137"/>
      <c r="J136" s="138">
        <f t="shared" si="30"/>
        <v>0</v>
      </c>
      <c r="K136" s="134" t="s">
        <v>218</v>
      </c>
      <c r="L136" s="32"/>
      <c r="M136" s="139" t="s">
        <v>21</v>
      </c>
      <c r="N136" s="140" t="s">
        <v>44</v>
      </c>
      <c r="P136" s="141">
        <f t="shared" si="31"/>
        <v>0</v>
      </c>
      <c r="Q136" s="141">
        <v>0</v>
      </c>
      <c r="R136" s="141">
        <f t="shared" si="32"/>
        <v>0</v>
      </c>
      <c r="S136" s="141">
        <v>0</v>
      </c>
      <c r="T136" s="142">
        <f t="shared" si="33"/>
        <v>0</v>
      </c>
      <c r="AR136" s="143" t="s">
        <v>180</v>
      </c>
      <c r="AT136" s="143" t="s">
        <v>176</v>
      </c>
      <c r="AU136" s="143" t="s">
        <v>80</v>
      </c>
      <c r="AY136" s="17" t="s">
        <v>174</v>
      </c>
      <c r="BE136" s="144">
        <f t="shared" si="34"/>
        <v>0</v>
      </c>
      <c r="BF136" s="144">
        <f t="shared" si="35"/>
        <v>0</v>
      </c>
      <c r="BG136" s="144">
        <f t="shared" si="36"/>
        <v>0</v>
      </c>
      <c r="BH136" s="144">
        <f t="shared" si="37"/>
        <v>0</v>
      </c>
      <c r="BI136" s="144">
        <f t="shared" si="38"/>
        <v>0</v>
      </c>
      <c r="BJ136" s="17" t="s">
        <v>80</v>
      </c>
      <c r="BK136" s="144">
        <f t="shared" si="39"/>
        <v>0</v>
      </c>
      <c r="BL136" s="17" t="s">
        <v>180</v>
      </c>
      <c r="BM136" s="143" t="s">
        <v>1098</v>
      </c>
    </row>
    <row r="137" spans="2:65" s="1" customFormat="1" ht="24.2" customHeight="1">
      <c r="B137" s="32"/>
      <c r="C137" s="132" t="s">
        <v>827</v>
      </c>
      <c r="D137" s="132" t="s">
        <v>176</v>
      </c>
      <c r="E137" s="133" t="s">
        <v>2613</v>
      </c>
      <c r="F137" s="134" t="s">
        <v>2614</v>
      </c>
      <c r="G137" s="135" t="s">
        <v>812</v>
      </c>
      <c r="H137" s="136">
        <v>1</v>
      </c>
      <c r="I137" s="137"/>
      <c r="J137" s="138">
        <f t="shared" si="30"/>
        <v>0</v>
      </c>
      <c r="K137" s="134" t="s">
        <v>218</v>
      </c>
      <c r="L137" s="32"/>
      <c r="M137" s="139" t="s">
        <v>21</v>
      </c>
      <c r="N137" s="140" t="s">
        <v>44</v>
      </c>
      <c r="P137" s="141">
        <f t="shared" si="31"/>
        <v>0</v>
      </c>
      <c r="Q137" s="141">
        <v>0</v>
      </c>
      <c r="R137" s="141">
        <f t="shared" si="32"/>
        <v>0</v>
      </c>
      <c r="S137" s="141">
        <v>0</v>
      </c>
      <c r="T137" s="142">
        <f t="shared" si="33"/>
        <v>0</v>
      </c>
      <c r="AR137" s="143" t="s">
        <v>180</v>
      </c>
      <c r="AT137" s="143" t="s">
        <v>176</v>
      </c>
      <c r="AU137" s="143" t="s">
        <v>80</v>
      </c>
      <c r="AY137" s="17" t="s">
        <v>174</v>
      </c>
      <c r="BE137" s="144">
        <f t="shared" si="34"/>
        <v>0</v>
      </c>
      <c r="BF137" s="144">
        <f t="shared" si="35"/>
        <v>0</v>
      </c>
      <c r="BG137" s="144">
        <f t="shared" si="36"/>
        <v>0</v>
      </c>
      <c r="BH137" s="144">
        <f t="shared" si="37"/>
        <v>0</v>
      </c>
      <c r="BI137" s="144">
        <f t="shared" si="38"/>
        <v>0</v>
      </c>
      <c r="BJ137" s="17" t="s">
        <v>80</v>
      </c>
      <c r="BK137" s="144">
        <f t="shared" si="39"/>
        <v>0</v>
      </c>
      <c r="BL137" s="17" t="s">
        <v>180</v>
      </c>
      <c r="BM137" s="143" t="s">
        <v>1105</v>
      </c>
    </row>
    <row r="138" spans="2:65" s="1" customFormat="1" ht="24.2" customHeight="1">
      <c r="B138" s="32"/>
      <c r="C138" s="132" t="s">
        <v>831</v>
      </c>
      <c r="D138" s="132" t="s">
        <v>176</v>
      </c>
      <c r="E138" s="133" t="s">
        <v>2615</v>
      </c>
      <c r="F138" s="134" t="s">
        <v>2616</v>
      </c>
      <c r="G138" s="135" t="s">
        <v>812</v>
      </c>
      <c r="H138" s="136">
        <v>5</v>
      </c>
      <c r="I138" s="137"/>
      <c r="J138" s="138">
        <f t="shared" si="30"/>
        <v>0</v>
      </c>
      <c r="K138" s="134" t="s">
        <v>218</v>
      </c>
      <c r="L138" s="32"/>
      <c r="M138" s="139" t="s">
        <v>21</v>
      </c>
      <c r="N138" s="140" t="s">
        <v>44</v>
      </c>
      <c r="P138" s="141">
        <f t="shared" si="31"/>
        <v>0</v>
      </c>
      <c r="Q138" s="141">
        <v>0</v>
      </c>
      <c r="R138" s="141">
        <f t="shared" si="32"/>
        <v>0</v>
      </c>
      <c r="S138" s="141">
        <v>0</v>
      </c>
      <c r="T138" s="142">
        <f t="shared" si="33"/>
        <v>0</v>
      </c>
      <c r="AR138" s="143" t="s">
        <v>180</v>
      </c>
      <c r="AT138" s="143" t="s">
        <v>176</v>
      </c>
      <c r="AU138" s="143" t="s">
        <v>80</v>
      </c>
      <c r="AY138" s="17" t="s">
        <v>174</v>
      </c>
      <c r="BE138" s="144">
        <f t="shared" si="34"/>
        <v>0</v>
      </c>
      <c r="BF138" s="144">
        <f t="shared" si="35"/>
        <v>0</v>
      </c>
      <c r="BG138" s="144">
        <f t="shared" si="36"/>
        <v>0</v>
      </c>
      <c r="BH138" s="144">
        <f t="shared" si="37"/>
        <v>0</v>
      </c>
      <c r="BI138" s="144">
        <f t="shared" si="38"/>
        <v>0</v>
      </c>
      <c r="BJ138" s="17" t="s">
        <v>80</v>
      </c>
      <c r="BK138" s="144">
        <f t="shared" si="39"/>
        <v>0</v>
      </c>
      <c r="BL138" s="17" t="s">
        <v>180</v>
      </c>
      <c r="BM138" s="143" t="s">
        <v>1115</v>
      </c>
    </row>
    <row r="139" spans="2:65" s="1" customFormat="1" ht="24.2" customHeight="1">
      <c r="B139" s="32"/>
      <c r="C139" s="132" t="s">
        <v>835</v>
      </c>
      <c r="D139" s="132" t="s">
        <v>176</v>
      </c>
      <c r="E139" s="133" t="s">
        <v>2617</v>
      </c>
      <c r="F139" s="134" t="s">
        <v>2618</v>
      </c>
      <c r="G139" s="135" t="s">
        <v>812</v>
      </c>
      <c r="H139" s="136">
        <v>10</v>
      </c>
      <c r="I139" s="137"/>
      <c r="J139" s="138">
        <f t="shared" si="30"/>
        <v>0</v>
      </c>
      <c r="K139" s="134" t="s">
        <v>218</v>
      </c>
      <c r="L139" s="32"/>
      <c r="M139" s="139" t="s">
        <v>21</v>
      </c>
      <c r="N139" s="140" t="s">
        <v>44</v>
      </c>
      <c r="P139" s="141">
        <f t="shared" si="31"/>
        <v>0</v>
      </c>
      <c r="Q139" s="141">
        <v>0</v>
      </c>
      <c r="R139" s="141">
        <f t="shared" si="32"/>
        <v>0</v>
      </c>
      <c r="S139" s="141">
        <v>0</v>
      </c>
      <c r="T139" s="142">
        <f t="shared" si="33"/>
        <v>0</v>
      </c>
      <c r="AR139" s="143" t="s">
        <v>180</v>
      </c>
      <c r="AT139" s="143" t="s">
        <v>176</v>
      </c>
      <c r="AU139" s="143" t="s">
        <v>80</v>
      </c>
      <c r="AY139" s="17" t="s">
        <v>174</v>
      </c>
      <c r="BE139" s="144">
        <f t="shared" si="34"/>
        <v>0</v>
      </c>
      <c r="BF139" s="144">
        <f t="shared" si="35"/>
        <v>0</v>
      </c>
      <c r="BG139" s="144">
        <f t="shared" si="36"/>
        <v>0</v>
      </c>
      <c r="BH139" s="144">
        <f t="shared" si="37"/>
        <v>0</v>
      </c>
      <c r="BI139" s="144">
        <f t="shared" si="38"/>
        <v>0</v>
      </c>
      <c r="BJ139" s="17" t="s">
        <v>80</v>
      </c>
      <c r="BK139" s="144">
        <f t="shared" si="39"/>
        <v>0</v>
      </c>
      <c r="BL139" s="17" t="s">
        <v>180</v>
      </c>
      <c r="BM139" s="143" t="s">
        <v>1161</v>
      </c>
    </row>
    <row r="140" spans="2:65" s="1" customFormat="1" ht="24.2" customHeight="1">
      <c r="B140" s="32"/>
      <c r="C140" s="132" t="s">
        <v>841</v>
      </c>
      <c r="D140" s="132" t="s">
        <v>176</v>
      </c>
      <c r="E140" s="133" t="s">
        <v>2619</v>
      </c>
      <c r="F140" s="134" t="s">
        <v>2620</v>
      </c>
      <c r="G140" s="135" t="s">
        <v>812</v>
      </c>
      <c r="H140" s="136">
        <v>1</v>
      </c>
      <c r="I140" s="137"/>
      <c r="J140" s="138">
        <f t="shared" si="30"/>
        <v>0</v>
      </c>
      <c r="K140" s="134" t="s">
        <v>218</v>
      </c>
      <c r="L140" s="32"/>
      <c r="M140" s="139" t="s">
        <v>21</v>
      </c>
      <c r="N140" s="140" t="s">
        <v>44</v>
      </c>
      <c r="P140" s="141">
        <f t="shared" si="31"/>
        <v>0</v>
      </c>
      <c r="Q140" s="141">
        <v>0</v>
      </c>
      <c r="R140" s="141">
        <f t="shared" si="32"/>
        <v>0</v>
      </c>
      <c r="S140" s="141">
        <v>0</v>
      </c>
      <c r="T140" s="142">
        <f t="shared" si="33"/>
        <v>0</v>
      </c>
      <c r="AR140" s="143" t="s">
        <v>180</v>
      </c>
      <c r="AT140" s="143" t="s">
        <v>176</v>
      </c>
      <c r="AU140" s="143" t="s">
        <v>80</v>
      </c>
      <c r="AY140" s="17" t="s">
        <v>174</v>
      </c>
      <c r="BE140" s="144">
        <f t="shared" si="34"/>
        <v>0</v>
      </c>
      <c r="BF140" s="144">
        <f t="shared" si="35"/>
        <v>0</v>
      </c>
      <c r="BG140" s="144">
        <f t="shared" si="36"/>
        <v>0</v>
      </c>
      <c r="BH140" s="144">
        <f t="shared" si="37"/>
        <v>0</v>
      </c>
      <c r="BI140" s="144">
        <f t="shared" si="38"/>
        <v>0</v>
      </c>
      <c r="BJ140" s="17" t="s">
        <v>80</v>
      </c>
      <c r="BK140" s="144">
        <f t="shared" si="39"/>
        <v>0</v>
      </c>
      <c r="BL140" s="17" t="s">
        <v>180</v>
      </c>
      <c r="BM140" s="143" t="s">
        <v>1171</v>
      </c>
    </row>
    <row r="141" spans="2:65" s="1" customFormat="1" ht="24.2" customHeight="1">
      <c r="B141" s="32"/>
      <c r="C141" s="132" t="s">
        <v>847</v>
      </c>
      <c r="D141" s="132" t="s">
        <v>176</v>
      </c>
      <c r="E141" s="133" t="s">
        <v>2621</v>
      </c>
      <c r="F141" s="134" t="s">
        <v>2622</v>
      </c>
      <c r="G141" s="135" t="s">
        <v>812</v>
      </c>
      <c r="H141" s="136">
        <v>3</v>
      </c>
      <c r="I141" s="137"/>
      <c r="J141" s="138">
        <f t="shared" si="30"/>
        <v>0</v>
      </c>
      <c r="K141" s="134" t="s">
        <v>218</v>
      </c>
      <c r="L141" s="32"/>
      <c r="M141" s="139" t="s">
        <v>21</v>
      </c>
      <c r="N141" s="140" t="s">
        <v>44</v>
      </c>
      <c r="P141" s="141">
        <f t="shared" si="31"/>
        <v>0</v>
      </c>
      <c r="Q141" s="141">
        <v>0</v>
      </c>
      <c r="R141" s="141">
        <f t="shared" si="32"/>
        <v>0</v>
      </c>
      <c r="S141" s="141">
        <v>0</v>
      </c>
      <c r="T141" s="142">
        <f t="shared" si="33"/>
        <v>0</v>
      </c>
      <c r="AR141" s="143" t="s">
        <v>180</v>
      </c>
      <c r="AT141" s="143" t="s">
        <v>176</v>
      </c>
      <c r="AU141" s="143" t="s">
        <v>80</v>
      </c>
      <c r="AY141" s="17" t="s">
        <v>174</v>
      </c>
      <c r="BE141" s="144">
        <f t="shared" si="34"/>
        <v>0</v>
      </c>
      <c r="BF141" s="144">
        <f t="shared" si="35"/>
        <v>0</v>
      </c>
      <c r="BG141" s="144">
        <f t="shared" si="36"/>
        <v>0</v>
      </c>
      <c r="BH141" s="144">
        <f t="shared" si="37"/>
        <v>0</v>
      </c>
      <c r="BI141" s="144">
        <f t="shared" si="38"/>
        <v>0</v>
      </c>
      <c r="BJ141" s="17" t="s">
        <v>80</v>
      </c>
      <c r="BK141" s="144">
        <f t="shared" si="39"/>
        <v>0</v>
      </c>
      <c r="BL141" s="17" t="s">
        <v>180</v>
      </c>
      <c r="BM141" s="143" t="s">
        <v>1197</v>
      </c>
    </row>
    <row r="142" spans="2:65" s="1" customFormat="1" ht="24.2" customHeight="1">
      <c r="B142" s="32"/>
      <c r="C142" s="132" t="s">
        <v>852</v>
      </c>
      <c r="D142" s="132" t="s">
        <v>176</v>
      </c>
      <c r="E142" s="133" t="s">
        <v>2623</v>
      </c>
      <c r="F142" s="134" t="s">
        <v>2624</v>
      </c>
      <c r="G142" s="135" t="s">
        <v>812</v>
      </c>
      <c r="H142" s="136">
        <v>6</v>
      </c>
      <c r="I142" s="137"/>
      <c r="J142" s="138">
        <f t="shared" si="30"/>
        <v>0</v>
      </c>
      <c r="K142" s="134" t="s">
        <v>218</v>
      </c>
      <c r="L142" s="32"/>
      <c r="M142" s="139" t="s">
        <v>21</v>
      </c>
      <c r="N142" s="140" t="s">
        <v>44</v>
      </c>
      <c r="P142" s="141">
        <f t="shared" si="31"/>
        <v>0</v>
      </c>
      <c r="Q142" s="141">
        <v>0</v>
      </c>
      <c r="R142" s="141">
        <f t="shared" si="32"/>
        <v>0</v>
      </c>
      <c r="S142" s="141">
        <v>0</v>
      </c>
      <c r="T142" s="142">
        <f t="shared" si="33"/>
        <v>0</v>
      </c>
      <c r="AR142" s="143" t="s">
        <v>180</v>
      </c>
      <c r="AT142" s="143" t="s">
        <v>176</v>
      </c>
      <c r="AU142" s="143" t="s">
        <v>80</v>
      </c>
      <c r="AY142" s="17" t="s">
        <v>174</v>
      </c>
      <c r="BE142" s="144">
        <f t="shared" si="34"/>
        <v>0</v>
      </c>
      <c r="BF142" s="144">
        <f t="shared" si="35"/>
        <v>0</v>
      </c>
      <c r="BG142" s="144">
        <f t="shared" si="36"/>
        <v>0</v>
      </c>
      <c r="BH142" s="144">
        <f t="shared" si="37"/>
        <v>0</v>
      </c>
      <c r="BI142" s="144">
        <f t="shared" si="38"/>
        <v>0</v>
      </c>
      <c r="BJ142" s="17" t="s">
        <v>80</v>
      </c>
      <c r="BK142" s="144">
        <f t="shared" si="39"/>
        <v>0</v>
      </c>
      <c r="BL142" s="17" t="s">
        <v>180</v>
      </c>
      <c r="BM142" s="143" t="s">
        <v>1209</v>
      </c>
    </row>
    <row r="143" spans="2:65" s="1" customFormat="1" ht="24.2" customHeight="1">
      <c r="B143" s="32"/>
      <c r="C143" s="132" t="s">
        <v>857</v>
      </c>
      <c r="D143" s="132" t="s">
        <v>176</v>
      </c>
      <c r="E143" s="133" t="s">
        <v>2625</v>
      </c>
      <c r="F143" s="134" t="s">
        <v>2626</v>
      </c>
      <c r="G143" s="135" t="s">
        <v>812</v>
      </c>
      <c r="H143" s="136">
        <v>1</v>
      </c>
      <c r="I143" s="137"/>
      <c r="J143" s="138">
        <f t="shared" si="30"/>
        <v>0</v>
      </c>
      <c r="K143" s="134" t="s">
        <v>218</v>
      </c>
      <c r="L143" s="32"/>
      <c r="M143" s="139" t="s">
        <v>21</v>
      </c>
      <c r="N143" s="140" t="s">
        <v>44</v>
      </c>
      <c r="P143" s="141">
        <f t="shared" si="31"/>
        <v>0</v>
      </c>
      <c r="Q143" s="141">
        <v>0</v>
      </c>
      <c r="R143" s="141">
        <f t="shared" si="32"/>
        <v>0</v>
      </c>
      <c r="S143" s="141">
        <v>0</v>
      </c>
      <c r="T143" s="142">
        <f t="shared" si="33"/>
        <v>0</v>
      </c>
      <c r="AR143" s="143" t="s">
        <v>180</v>
      </c>
      <c r="AT143" s="143" t="s">
        <v>176</v>
      </c>
      <c r="AU143" s="143" t="s">
        <v>80</v>
      </c>
      <c r="AY143" s="17" t="s">
        <v>174</v>
      </c>
      <c r="BE143" s="144">
        <f t="shared" si="34"/>
        <v>0</v>
      </c>
      <c r="BF143" s="144">
        <f t="shared" si="35"/>
        <v>0</v>
      </c>
      <c r="BG143" s="144">
        <f t="shared" si="36"/>
        <v>0</v>
      </c>
      <c r="BH143" s="144">
        <f t="shared" si="37"/>
        <v>0</v>
      </c>
      <c r="BI143" s="144">
        <f t="shared" si="38"/>
        <v>0</v>
      </c>
      <c r="BJ143" s="17" t="s">
        <v>80</v>
      </c>
      <c r="BK143" s="144">
        <f t="shared" si="39"/>
        <v>0</v>
      </c>
      <c r="BL143" s="17" t="s">
        <v>180</v>
      </c>
      <c r="BM143" s="143" t="s">
        <v>1220</v>
      </c>
    </row>
    <row r="144" spans="2:65" s="1" customFormat="1" ht="24.2" customHeight="1">
      <c r="B144" s="32"/>
      <c r="C144" s="132" t="s">
        <v>862</v>
      </c>
      <c r="D144" s="132" t="s">
        <v>176</v>
      </c>
      <c r="E144" s="133" t="s">
        <v>2627</v>
      </c>
      <c r="F144" s="134" t="s">
        <v>2628</v>
      </c>
      <c r="G144" s="135" t="s">
        <v>812</v>
      </c>
      <c r="H144" s="136">
        <v>1</v>
      </c>
      <c r="I144" s="137"/>
      <c r="J144" s="138">
        <f t="shared" si="30"/>
        <v>0</v>
      </c>
      <c r="K144" s="134" t="s">
        <v>218</v>
      </c>
      <c r="L144" s="32"/>
      <c r="M144" s="139" t="s">
        <v>21</v>
      </c>
      <c r="N144" s="140" t="s">
        <v>44</v>
      </c>
      <c r="P144" s="141">
        <f t="shared" si="31"/>
        <v>0</v>
      </c>
      <c r="Q144" s="141">
        <v>0</v>
      </c>
      <c r="R144" s="141">
        <f t="shared" si="32"/>
        <v>0</v>
      </c>
      <c r="S144" s="141">
        <v>0</v>
      </c>
      <c r="T144" s="142">
        <f t="shared" si="33"/>
        <v>0</v>
      </c>
      <c r="AR144" s="143" t="s">
        <v>180</v>
      </c>
      <c r="AT144" s="143" t="s">
        <v>176</v>
      </c>
      <c r="AU144" s="143" t="s">
        <v>80</v>
      </c>
      <c r="AY144" s="17" t="s">
        <v>174</v>
      </c>
      <c r="BE144" s="144">
        <f t="shared" si="34"/>
        <v>0</v>
      </c>
      <c r="BF144" s="144">
        <f t="shared" si="35"/>
        <v>0</v>
      </c>
      <c r="BG144" s="144">
        <f t="shared" si="36"/>
        <v>0</v>
      </c>
      <c r="BH144" s="144">
        <f t="shared" si="37"/>
        <v>0</v>
      </c>
      <c r="BI144" s="144">
        <f t="shared" si="38"/>
        <v>0</v>
      </c>
      <c r="BJ144" s="17" t="s">
        <v>80</v>
      </c>
      <c r="BK144" s="144">
        <f t="shared" si="39"/>
        <v>0</v>
      </c>
      <c r="BL144" s="17" t="s">
        <v>180</v>
      </c>
      <c r="BM144" s="143" t="s">
        <v>1265</v>
      </c>
    </row>
    <row r="145" spans="2:65" s="1" customFormat="1" ht="24.2" customHeight="1">
      <c r="B145" s="32"/>
      <c r="C145" s="132" t="s">
        <v>881</v>
      </c>
      <c r="D145" s="132" t="s">
        <v>176</v>
      </c>
      <c r="E145" s="133" t="s">
        <v>2629</v>
      </c>
      <c r="F145" s="134" t="s">
        <v>2630</v>
      </c>
      <c r="G145" s="135" t="s">
        <v>812</v>
      </c>
      <c r="H145" s="136">
        <v>2</v>
      </c>
      <c r="I145" s="137"/>
      <c r="J145" s="138">
        <f t="shared" si="30"/>
        <v>0</v>
      </c>
      <c r="K145" s="134" t="s">
        <v>218</v>
      </c>
      <c r="L145" s="32"/>
      <c r="M145" s="139" t="s">
        <v>21</v>
      </c>
      <c r="N145" s="140" t="s">
        <v>44</v>
      </c>
      <c r="P145" s="141">
        <f t="shared" si="31"/>
        <v>0</v>
      </c>
      <c r="Q145" s="141">
        <v>0</v>
      </c>
      <c r="R145" s="141">
        <f t="shared" si="32"/>
        <v>0</v>
      </c>
      <c r="S145" s="141">
        <v>0</v>
      </c>
      <c r="T145" s="142">
        <f t="shared" si="33"/>
        <v>0</v>
      </c>
      <c r="AR145" s="143" t="s">
        <v>180</v>
      </c>
      <c r="AT145" s="143" t="s">
        <v>176</v>
      </c>
      <c r="AU145" s="143" t="s">
        <v>80</v>
      </c>
      <c r="AY145" s="17" t="s">
        <v>174</v>
      </c>
      <c r="BE145" s="144">
        <f t="shared" si="34"/>
        <v>0</v>
      </c>
      <c r="BF145" s="144">
        <f t="shared" si="35"/>
        <v>0</v>
      </c>
      <c r="BG145" s="144">
        <f t="shared" si="36"/>
        <v>0</v>
      </c>
      <c r="BH145" s="144">
        <f t="shared" si="37"/>
        <v>0</v>
      </c>
      <c r="BI145" s="144">
        <f t="shared" si="38"/>
        <v>0</v>
      </c>
      <c r="BJ145" s="17" t="s">
        <v>80</v>
      </c>
      <c r="BK145" s="144">
        <f t="shared" si="39"/>
        <v>0</v>
      </c>
      <c r="BL145" s="17" t="s">
        <v>180</v>
      </c>
      <c r="BM145" s="143" t="s">
        <v>1273</v>
      </c>
    </row>
    <row r="146" spans="2:65" s="1" customFormat="1" ht="24.2" customHeight="1">
      <c r="B146" s="32"/>
      <c r="C146" s="132" t="s">
        <v>886</v>
      </c>
      <c r="D146" s="132" t="s">
        <v>176</v>
      </c>
      <c r="E146" s="133" t="s">
        <v>2631</v>
      </c>
      <c r="F146" s="134" t="s">
        <v>2632</v>
      </c>
      <c r="G146" s="135" t="s">
        <v>812</v>
      </c>
      <c r="H146" s="136">
        <v>1</v>
      </c>
      <c r="I146" s="137"/>
      <c r="J146" s="138">
        <f t="shared" si="30"/>
        <v>0</v>
      </c>
      <c r="K146" s="134" t="s">
        <v>218</v>
      </c>
      <c r="L146" s="32"/>
      <c r="M146" s="139" t="s">
        <v>21</v>
      </c>
      <c r="N146" s="140" t="s">
        <v>44</v>
      </c>
      <c r="P146" s="141">
        <f t="shared" si="31"/>
        <v>0</v>
      </c>
      <c r="Q146" s="141">
        <v>0</v>
      </c>
      <c r="R146" s="141">
        <f t="shared" si="32"/>
        <v>0</v>
      </c>
      <c r="S146" s="141">
        <v>0</v>
      </c>
      <c r="T146" s="142">
        <f t="shared" si="33"/>
        <v>0</v>
      </c>
      <c r="AR146" s="143" t="s">
        <v>180</v>
      </c>
      <c r="AT146" s="143" t="s">
        <v>176</v>
      </c>
      <c r="AU146" s="143" t="s">
        <v>80</v>
      </c>
      <c r="AY146" s="17" t="s">
        <v>174</v>
      </c>
      <c r="BE146" s="144">
        <f t="shared" si="34"/>
        <v>0</v>
      </c>
      <c r="BF146" s="144">
        <f t="shared" si="35"/>
        <v>0</v>
      </c>
      <c r="BG146" s="144">
        <f t="shared" si="36"/>
        <v>0</v>
      </c>
      <c r="BH146" s="144">
        <f t="shared" si="37"/>
        <v>0</v>
      </c>
      <c r="BI146" s="144">
        <f t="shared" si="38"/>
        <v>0</v>
      </c>
      <c r="BJ146" s="17" t="s">
        <v>80</v>
      </c>
      <c r="BK146" s="144">
        <f t="shared" si="39"/>
        <v>0</v>
      </c>
      <c r="BL146" s="17" t="s">
        <v>180</v>
      </c>
      <c r="BM146" s="143" t="s">
        <v>1282</v>
      </c>
    </row>
    <row r="147" spans="2:65" s="1" customFormat="1" ht="24.2" customHeight="1">
      <c r="B147" s="32"/>
      <c r="C147" s="132" t="s">
        <v>892</v>
      </c>
      <c r="D147" s="132" t="s">
        <v>176</v>
      </c>
      <c r="E147" s="133" t="s">
        <v>2633</v>
      </c>
      <c r="F147" s="134" t="s">
        <v>2634</v>
      </c>
      <c r="G147" s="135" t="s">
        <v>812</v>
      </c>
      <c r="H147" s="136">
        <v>1</v>
      </c>
      <c r="I147" s="137"/>
      <c r="J147" s="138">
        <f t="shared" si="30"/>
        <v>0</v>
      </c>
      <c r="K147" s="134" t="s">
        <v>218</v>
      </c>
      <c r="L147" s="32"/>
      <c r="M147" s="139" t="s">
        <v>21</v>
      </c>
      <c r="N147" s="140" t="s">
        <v>44</v>
      </c>
      <c r="P147" s="141">
        <f t="shared" si="31"/>
        <v>0</v>
      </c>
      <c r="Q147" s="141">
        <v>0</v>
      </c>
      <c r="R147" s="141">
        <f t="shared" si="32"/>
        <v>0</v>
      </c>
      <c r="S147" s="141">
        <v>0</v>
      </c>
      <c r="T147" s="142">
        <f t="shared" si="33"/>
        <v>0</v>
      </c>
      <c r="AR147" s="143" t="s">
        <v>180</v>
      </c>
      <c r="AT147" s="143" t="s">
        <v>176</v>
      </c>
      <c r="AU147" s="143" t="s">
        <v>80</v>
      </c>
      <c r="AY147" s="17" t="s">
        <v>174</v>
      </c>
      <c r="BE147" s="144">
        <f t="shared" si="34"/>
        <v>0</v>
      </c>
      <c r="BF147" s="144">
        <f t="shared" si="35"/>
        <v>0</v>
      </c>
      <c r="BG147" s="144">
        <f t="shared" si="36"/>
        <v>0</v>
      </c>
      <c r="BH147" s="144">
        <f t="shared" si="37"/>
        <v>0</v>
      </c>
      <c r="BI147" s="144">
        <f t="shared" si="38"/>
        <v>0</v>
      </c>
      <c r="BJ147" s="17" t="s">
        <v>80</v>
      </c>
      <c r="BK147" s="144">
        <f t="shared" si="39"/>
        <v>0</v>
      </c>
      <c r="BL147" s="17" t="s">
        <v>180</v>
      </c>
      <c r="BM147" s="143" t="s">
        <v>1493</v>
      </c>
    </row>
    <row r="148" spans="2:65" s="1" customFormat="1" ht="24.2" customHeight="1">
      <c r="B148" s="32"/>
      <c r="C148" s="132" t="s">
        <v>897</v>
      </c>
      <c r="D148" s="132" t="s">
        <v>176</v>
      </c>
      <c r="E148" s="133" t="s">
        <v>2635</v>
      </c>
      <c r="F148" s="134" t="s">
        <v>2636</v>
      </c>
      <c r="G148" s="135" t="s">
        <v>812</v>
      </c>
      <c r="H148" s="136">
        <v>2</v>
      </c>
      <c r="I148" s="137"/>
      <c r="J148" s="138">
        <f t="shared" si="30"/>
        <v>0</v>
      </c>
      <c r="K148" s="134" t="s">
        <v>218</v>
      </c>
      <c r="L148" s="32"/>
      <c r="M148" s="139" t="s">
        <v>21</v>
      </c>
      <c r="N148" s="140" t="s">
        <v>44</v>
      </c>
      <c r="P148" s="141">
        <f t="shared" si="31"/>
        <v>0</v>
      </c>
      <c r="Q148" s="141">
        <v>0</v>
      </c>
      <c r="R148" s="141">
        <f t="shared" si="32"/>
        <v>0</v>
      </c>
      <c r="S148" s="141">
        <v>0</v>
      </c>
      <c r="T148" s="142">
        <f t="shared" si="33"/>
        <v>0</v>
      </c>
      <c r="AR148" s="143" t="s">
        <v>180</v>
      </c>
      <c r="AT148" s="143" t="s">
        <v>176</v>
      </c>
      <c r="AU148" s="143" t="s">
        <v>80</v>
      </c>
      <c r="AY148" s="17" t="s">
        <v>174</v>
      </c>
      <c r="BE148" s="144">
        <f t="shared" si="34"/>
        <v>0</v>
      </c>
      <c r="BF148" s="144">
        <f t="shared" si="35"/>
        <v>0</v>
      </c>
      <c r="BG148" s="144">
        <f t="shared" si="36"/>
        <v>0</v>
      </c>
      <c r="BH148" s="144">
        <f t="shared" si="37"/>
        <v>0</v>
      </c>
      <c r="BI148" s="144">
        <f t="shared" si="38"/>
        <v>0</v>
      </c>
      <c r="BJ148" s="17" t="s">
        <v>80</v>
      </c>
      <c r="BK148" s="144">
        <f t="shared" si="39"/>
        <v>0</v>
      </c>
      <c r="BL148" s="17" t="s">
        <v>180</v>
      </c>
      <c r="BM148" s="143" t="s">
        <v>1496</v>
      </c>
    </row>
    <row r="149" spans="2:65" s="1" customFormat="1" ht="24.2" customHeight="1">
      <c r="B149" s="32"/>
      <c r="C149" s="132" t="s">
        <v>903</v>
      </c>
      <c r="D149" s="132" t="s">
        <v>176</v>
      </c>
      <c r="E149" s="133" t="s">
        <v>2637</v>
      </c>
      <c r="F149" s="134" t="s">
        <v>2638</v>
      </c>
      <c r="G149" s="135" t="s">
        <v>812</v>
      </c>
      <c r="H149" s="136">
        <v>1</v>
      </c>
      <c r="I149" s="137"/>
      <c r="J149" s="138">
        <f t="shared" si="30"/>
        <v>0</v>
      </c>
      <c r="K149" s="134" t="s">
        <v>218</v>
      </c>
      <c r="L149" s="32"/>
      <c r="M149" s="139" t="s">
        <v>21</v>
      </c>
      <c r="N149" s="140" t="s">
        <v>44</v>
      </c>
      <c r="P149" s="141">
        <f t="shared" si="31"/>
        <v>0</v>
      </c>
      <c r="Q149" s="141">
        <v>0</v>
      </c>
      <c r="R149" s="141">
        <f t="shared" si="32"/>
        <v>0</v>
      </c>
      <c r="S149" s="141">
        <v>0</v>
      </c>
      <c r="T149" s="142">
        <f t="shared" si="33"/>
        <v>0</v>
      </c>
      <c r="AR149" s="143" t="s">
        <v>180</v>
      </c>
      <c r="AT149" s="143" t="s">
        <v>176</v>
      </c>
      <c r="AU149" s="143" t="s">
        <v>80</v>
      </c>
      <c r="AY149" s="17" t="s">
        <v>174</v>
      </c>
      <c r="BE149" s="144">
        <f t="shared" si="34"/>
        <v>0</v>
      </c>
      <c r="BF149" s="144">
        <f t="shared" si="35"/>
        <v>0</v>
      </c>
      <c r="BG149" s="144">
        <f t="shared" si="36"/>
        <v>0</v>
      </c>
      <c r="BH149" s="144">
        <f t="shared" si="37"/>
        <v>0</v>
      </c>
      <c r="BI149" s="144">
        <f t="shared" si="38"/>
        <v>0</v>
      </c>
      <c r="BJ149" s="17" t="s">
        <v>80</v>
      </c>
      <c r="BK149" s="144">
        <f t="shared" si="39"/>
        <v>0</v>
      </c>
      <c r="BL149" s="17" t="s">
        <v>180</v>
      </c>
      <c r="BM149" s="143" t="s">
        <v>1499</v>
      </c>
    </row>
    <row r="150" spans="2:65" s="1" customFormat="1" ht="37.9" customHeight="1">
      <c r="B150" s="32"/>
      <c r="C150" s="132" t="s">
        <v>908</v>
      </c>
      <c r="D150" s="132" t="s">
        <v>176</v>
      </c>
      <c r="E150" s="133" t="s">
        <v>2639</v>
      </c>
      <c r="F150" s="134" t="s">
        <v>2640</v>
      </c>
      <c r="G150" s="135" t="s">
        <v>1292</v>
      </c>
      <c r="H150" s="136">
        <v>6</v>
      </c>
      <c r="I150" s="137"/>
      <c r="J150" s="138">
        <f t="shared" si="30"/>
        <v>0</v>
      </c>
      <c r="K150" s="134" t="s">
        <v>218</v>
      </c>
      <c r="L150" s="32"/>
      <c r="M150" s="139" t="s">
        <v>21</v>
      </c>
      <c r="N150" s="140" t="s">
        <v>44</v>
      </c>
      <c r="P150" s="141">
        <f t="shared" si="31"/>
        <v>0</v>
      </c>
      <c r="Q150" s="141">
        <v>0</v>
      </c>
      <c r="R150" s="141">
        <f t="shared" si="32"/>
        <v>0</v>
      </c>
      <c r="S150" s="141">
        <v>0</v>
      </c>
      <c r="T150" s="142">
        <f t="shared" si="33"/>
        <v>0</v>
      </c>
      <c r="AR150" s="143" t="s">
        <v>180</v>
      </c>
      <c r="AT150" s="143" t="s">
        <v>176</v>
      </c>
      <c r="AU150" s="143" t="s">
        <v>80</v>
      </c>
      <c r="AY150" s="17" t="s">
        <v>174</v>
      </c>
      <c r="BE150" s="144">
        <f t="shared" si="34"/>
        <v>0</v>
      </c>
      <c r="BF150" s="144">
        <f t="shared" si="35"/>
        <v>0</v>
      </c>
      <c r="BG150" s="144">
        <f t="shared" si="36"/>
        <v>0</v>
      </c>
      <c r="BH150" s="144">
        <f t="shared" si="37"/>
        <v>0</v>
      </c>
      <c r="BI150" s="144">
        <f t="shared" si="38"/>
        <v>0</v>
      </c>
      <c r="BJ150" s="17" t="s">
        <v>80</v>
      </c>
      <c r="BK150" s="144">
        <f t="shared" si="39"/>
        <v>0</v>
      </c>
      <c r="BL150" s="17" t="s">
        <v>180</v>
      </c>
      <c r="BM150" s="143" t="s">
        <v>1502</v>
      </c>
    </row>
    <row r="151" spans="2:65" s="1" customFormat="1" ht="16.5" customHeight="1">
      <c r="B151" s="32"/>
      <c r="C151" s="132" t="s">
        <v>913</v>
      </c>
      <c r="D151" s="132" t="s">
        <v>176</v>
      </c>
      <c r="E151" s="133" t="s">
        <v>2641</v>
      </c>
      <c r="F151" s="134" t="s">
        <v>2642</v>
      </c>
      <c r="G151" s="135" t="s">
        <v>812</v>
      </c>
      <c r="H151" s="136">
        <v>1</v>
      </c>
      <c r="I151" s="137"/>
      <c r="J151" s="138">
        <f t="shared" si="30"/>
        <v>0</v>
      </c>
      <c r="K151" s="134" t="s">
        <v>218</v>
      </c>
      <c r="L151" s="32"/>
      <c r="M151" s="139" t="s">
        <v>21</v>
      </c>
      <c r="N151" s="140" t="s">
        <v>44</v>
      </c>
      <c r="P151" s="141">
        <f t="shared" si="31"/>
        <v>0</v>
      </c>
      <c r="Q151" s="141">
        <v>0</v>
      </c>
      <c r="R151" s="141">
        <f t="shared" si="32"/>
        <v>0</v>
      </c>
      <c r="S151" s="141">
        <v>0</v>
      </c>
      <c r="T151" s="142">
        <f t="shared" si="33"/>
        <v>0</v>
      </c>
      <c r="AR151" s="143" t="s">
        <v>180</v>
      </c>
      <c r="AT151" s="143" t="s">
        <v>176</v>
      </c>
      <c r="AU151" s="143" t="s">
        <v>80</v>
      </c>
      <c r="AY151" s="17" t="s">
        <v>174</v>
      </c>
      <c r="BE151" s="144">
        <f t="shared" si="34"/>
        <v>0</v>
      </c>
      <c r="BF151" s="144">
        <f t="shared" si="35"/>
        <v>0</v>
      </c>
      <c r="BG151" s="144">
        <f t="shared" si="36"/>
        <v>0</v>
      </c>
      <c r="BH151" s="144">
        <f t="shared" si="37"/>
        <v>0</v>
      </c>
      <c r="BI151" s="144">
        <f t="shared" si="38"/>
        <v>0</v>
      </c>
      <c r="BJ151" s="17" t="s">
        <v>80</v>
      </c>
      <c r="BK151" s="144">
        <f t="shared" si="39"/>
        <v>0</v>
      </c>
      <c r="BL151" s="17" t="s">
        <v>180</v>
      </c>
      <c r="BM151" s="143" t="s">
        <v>1505</v>
      </c>
    </row>
    <row r="152" spans="2:65" s="1" customFormat="1" ht="16.5" customHeight="1">
      <c r="B152" s="32"/>
      <c r="C152" s="132" t="s">
        <v>919</v>
      </c>
      <c r="D152" s="132" t="s">
        <v>176</v>
      </c>
      <c r="E152" s="133" t="s">
        <v>2643</v>
      </c>
      <c r="F152" s="134" t="s">
        <v>2644</v>
      </c>
      <c r="G152" s="135" t="s">
        <v>812</v>
      </c>
      <c r="H152" s="136">
        <v>2</v>
      </c>
      <c r="I152" s="137"/>
      <c r="J152" s="138">
        <f t="shared" si="30"/>
        <v>0</v>
      </c>
      <c r="K152" s="134" t="s">
        <v>218</v>
      </c>
      <c r="L152" s="32"/>
      <c r="M152" s="139" t="s">
        <v>21</v>
      </c>
      <c r="N152" s="140" t="s">
        <v>44</v>
      </c>
      <c r="P152" s="141">
        <f t="shared" si="31"/>
        <v>0</v>
      </c>
      <c r="Q152" s="141">
        <v>0</v>
      </c>
      <c r="R152" s="141">
        <f t="shared" si="32"/>
        <v>0</v>
      </c>
      <c r="S152" s="141">
        <v>0</v>
      </c>
      <c r="T152" s="142">
        <f t="shared" si="33"/>
        <v>0</v>
      </c>
      <c r="AR152" s="143" t="s">
        <v>180</v>
      </c>
      <c r="AT152" s="143" t="s">
        <v>176</v>
      </c>
      <c r="AU152" s="143" t="s">
        <v>80</v>
      </c>
      <c r="AY152" s="17" t="s">
        <v>174</v>
      </c>
      <c r="BE152" s="144">
        <f t="shared" si="34"/>
        <v>0</v>
      </c>
      <c r="BF152" s="144">
        <f t="shared" si="35"/>
        <v>0</v>
      </c>
      <c r="BG152" s="144">
        <f t="shared" si="36"/>
        <v>0</v>
      </c>
      <c r="BH152" s="144">
        <f t="shared" si="37"/>
        <v>0</v>
      </c>
      <c r="BI152" s="144">
        <f t="shared" si="38"/>
        <v>0</v>
      </c>
      <c r="BJ152" s="17" t="s">
        <v>80</v>
      </c>
      <c r="BK152" s="144">
        <f t="shared" si="39"/>
        <v>0</v>
      </c>
      <c r="BL152" s="17" t="s">
        <v>180</v>
      </c>
      <c r="BM152" s="143" t="s">
        <v>1507</v>
      </c>
    </row>
    <row r="153" spans="2:65" s="1" customFormat="1" ht="16.5" customHeight="1">
      <c r="B153" s="32"/>
      <c r="C153" s="132" t="s">
        <v>926</v>
      </c>
      <c r="D153" s="132" t="s">
        <v>176</v>
      </c>
      <c r="E153" s="133" t="s">
        <v>2645</v>
      </c>
      <c r="F153" s="134" t="s">
        <v>2646</v>
      </c>
      <c r="G153" s="135" t="s">
        <v>812</v>
      </c>
      <c r="H153" s="136">
        <v>1</v>
      </c>
      <c r="I153" s="137"/>
      <c r="J153" s="138">
        <f t="shared" si="30"/>
        <v>0</v>
      </c>
      <c r="K153" s="134" t="s">
        <v>218</v>
      </c>
      <c r="L153" s="32"/>
      <c r="M153" s="139" t="s">
        <v>21</v>
      </c>
      <c r="N153" s="140" t="s">
        <v>44</v>
      </c>
      <c r="P153" s="141">
        <f t="shared" si="31"/>
        <v>0</v>
      </c>
      <c r="Q153" s="141">
        <v>0</v>
      </c>
      <c r="R153" s="141">
        <f t="shared" si="32"/>
        <v>0</v>
      </c>
      <c r="S153" s="141">
        <v>0</v>
      </c>
      <c r="T153" s="142">
        <f t="shared" si="33"/>
        <v>0</v>
      </c>
      <c r="AR153" s="143" t="s">
        <v>180</v>
      </c>
      <c r="AT153" s="143" t="s">
        <v>176</v>
      </c>
      <c r="AU153" s="143" t="s">
        <v>80</v>
      </c>
      <c r="AY153" s="17" t="s">
        <v>174</v>
      </c>
      <c r="BE153" s="144">
        <f t="shared" si="34"/>
        <v>0</v>
      </c>
      <c r="BF153" s="144">
        <f t="shared" si="35"/>
        <v>0</v>
      </c>
      <c r="BG153" s="144">
        <f t="shared" si="36"/>
        <v>0</v>
      </c>
      <c r="BH153" s="144">
        <f t="shared" si="37"/>
        <v>0</v>
      </c>
      <c r="BI153" s="144">
        <f t="shared" si="38"/>
        <v>0</v>
      </c>
      <c r="BJ153" s="17" t="s">
        <v>80</v>
      </c>
      <c r="BK153" s="144">
        <f t="shared" si="39"/>
        <v>0</v>
      </c>
      <c r="BL153" s="17" t="s">
        <v>180</v>
      </c>
      <c r="BM153" s="143" t="s">
        <v>1510</v>
      </c>
    </row>
    <row r="154" spans="2:65" s="1" customFormat="1" ht="37.9" customHeight="1">
      <c r="B154" s="32"/>
      <c r="C154" s="132" t="s">
        <v>931</v>
      </c>
      <c r="D154" s="132" t="s">
        <v>176</v>
      </c>
      <c r="E154" s="133" t="s">
        <v>2647</v>
      </c>
      <c r="F154" s="134" t="s">
        <v>2648</v>
      </c>
      <c r="G154" s="135" t="s">
        <v>812</v>
      </c>
      <c r="H154" s="136">
        <v>6</v>
      </c>
      <c r="I154" s="137"/>
      <c r="J154" s="138">
        <f t="shared" si="30"/>
        <v>0</v>
      </c>
      <c r="K154" s="134" t="s">
        <v>218</v>
      </c>
      <c r="L154" s="32"/>
      <c r="M154" s="139" t="s">
        <v>21</v>
      </c>
      <c r="N154" s="140" t="s">
        <v>44</v>
      </c>
      <c r="P154" s="141">
        <f t="shared" si="31"/>
        <v>0</v>
      </c>
      <c r="Q154" s="141">
        <v>0</v>
      </c>
      <c r="R154" s="141">
        <f t="shared" si="32"/>
        <v>0</v>
      </c>
      <c r="S154" s="141">
        <v>0</v>
      </c>
      <c r="T154" s="142">
        <f t="shared" si="33"/>
        <v>0</v>
      </c>
      <c r="AR154" s="143" t="s">
        <v>180</v>
      </c>
      <c r="AT154" s="143" t="s">
        <v>176</v>
      </c>
      <c r="AU154" s="143" t="s">
        <v>80</v>
      </c>
      <c r="AY154" s="17" t="s">
        <v>174</v>
      </c>
      <c r="BE154" s="144">
        <f t="shared" si="34"/>
        <v>0</v>
      </c>
      <c r="BF154" s="144">
        <f t="shared" si="35"/>
        <v>0</v>
      </c>
      <c r="BG154" s="144">
        <f t="shared" si="36"/>
        <v>0</v>
      </c>
      <c r="BH154" s="144">
        <f t="shared" si="37"/>
        <v>0</v>
      </c>
      <c r="BI154" s="144">
        <f t="shared" si="38"/>
        <v>0</v>
      </c>
      <c r="BJ154" s="17" t="s">
        <v>80</v>
      </c>
      <c r="BK154" s="144">
        <f t="shared" si="39"/>
        <v>0</v>
      </c>
      <c r="BL154" s="17" t="s">
        <v>180</v>
      </c>
      <c r="BM154" s="143" t="s">
        <v>1513</v>
      </c>
    </row>
    <row r="155" spans="2:65" s="1" customFormat="1" ht="16.5" customHeight="1">
      <c r="B155" s="32"/>
      <c r="C155" s="132" t="s">
        <v>961</v>
      </c>
      <c r="D155" s="132" t="s">
        <v>176</v>
      </c>
      <c r="E155" s="133" t="s">
        <v>2649</v>
      </c>
      <c r="F155" s="134" t="s">
        <v>2650</v>
      </c>
      <c r="G155" s="135" t="s">
        <v>307</v>
      </c>
      <c r="H155" s="136">
        <v>4.2</v>
      </c>
      <c r="I155" s="137"/>
      <c r="J155" s="138">
        <f t="shared" si="30"/>
        <v>0</v>
      </c>
      <c r="K155" s="134" t="s">
        <v>218</v>
      </c>
      <c r="L155" s="32"/>
      <c r="M155" s="139" t="s">
        <v>21</v>
      </c>
      <c r="N155" s="140" t="s">
        <v>44</v>
      </c>
      <c r="P155" s="141">
        <f t="shared" si="31"/>
        <v>0</v>
      </c>
      <c r="Q155" s="141">
        <v>0</v>
      </c>
      <c r="R155" s="141">
        <f t="shared" si="32"/>
        <v>0</v>
      </c>
      <c r="S155" s="141">
        <v>0</v>
      </c>
      <c r="T155" s="142">
        <f t="shared" si="33"/>
        <v>0</v>
      </c>
      <c r="AR155" s="143" t="s">
        <v>180</v>
      </c>
      <c r="AT155" s="143" t="s">
        <v>176</v>
      </c>
      <c r="AU155" s="143" t="s">
        <v>80</v>
      </c>
      <c r="AY155" s="17" t="s">
        <v>174</v>
      </c>
      <c r="BE155" s="144">
        <f t="shared" si="34"/>
        <v>0</v>
      </c>
      <c r="BF155" s="144">
        <f t="shared" si="35"/>
        <v>0</v>
      </c>
      <c r="BG155" s="144">
        <f t="shared" si="36"/>
        <v>0</v>
      </c>
      <c r="BH155" s="144">
        <f t="shared" si="37"/>
        <v>0</v>
      </c>
      <c r="BI155" s="144">
        <f t="shared" si="38"/>
        <v>0</v>
      </c>
      <c r="BJ155" s="17" t="s">
        <v>80</v>
      </c>
      <c r="BK155" s="144">
        <f t="shared" si="39"/>
        <v>0</v>
      </c>
      <c r="BL155" s="17" t="s">
        <v>180</v>
      </c>
      <c r="BM155" s="143" t="s">
        <v>1516</v>
      </c>
    </row>
    <row r="156" spans="2:65" s="11" customFormat="1" ht="25.9" customHeight="1">
      <c r="B156" s="120"/>
      <c r="D156" s="121" t="s">
        <v>72</v>
      </c>
      <c r="E156" s="122" t="s">
        <v>1527</v>
      </c>
      <c r="F156" s="122" t="s">
        <v>2651</v>
      </c>
      <c r="I156" s="123"/>
      <c r="J156" s="124">
        <f>BK156</f>
        <v>0</v>
      </c>
      <c r="L156" s="120"/>
      <c r="M156" s="125"/>
      <c r="P156" s="126">
        <f>SUM(P157:P164)</f>
        <v>0</v>
      </c>
      <c r="R156" s="126">
        <f>SUM(R157:R164)</f>
        <v>0</v>
      </c>
      <c r="T156" s="127">
        <f>SUM(T157:T164)</f>
        <v>0</v>
      </c>
      <c r="AR156" s="121" t="s">
        <v>80</v>
      </c>
      <c r="AT156" s="128" t="s">
        <v>72</v>
      </c>
      <c r="AU156" s="128" t="s">
        <v>73</v>
      </c>
      <c r="AY156" s="121" t="s">
        <v>174</v>
      </c>
      <c r="BK156" s="129">
        <f>SUM(BK157:BK164)</f>
        <v>0</v>
      </c>
    </row>
    <row r="157" spans="2:65" s="1" customFormat="1" ht="16.5" customHeight="1">
      <c r="B157" s="32"/>
      <c r="C157" s="132" t="s">
        <v>966</v>
      </c>
      <c r="D157" s="132" t="s">
        <v>176</v>
      </c>
      <c r="E157" s="133" t="s">
        <v>2652</v>
      </c>
      <c r="F157" s="134" t="s">
        <v>2653</v>
      </c>
      <c r="G157" s="135" t="s">
        <v>431</v>
      </c>
      <c r="H157" s="136">
        <v>408.3</v>
      </c>
      <c r="I157" s="137"/>
      <c r="J157" s="138">
        <f t="shared" ref="J157:J164" si="40">ROUND(I157*H157,2)</f>
        <v>0</v>
      </c>
      <c r="K157" s="134" t="s">
        <v>218</v>
      </c>
      <c r="L157" s="32"/>
      <c r="M157" s="139" t="s">
        <v>21</v>
      </c>
      <c r="N157" s="140" t="s">
        <v>44</v>
      </c>
      <c r="P157" s="141">
        <f t="shared" ref="P157:P164" si="41">O157*H157</f>
        <v>0</v>
      </c>
      <c r="Q157" s="141">
        <v>0</v>
      </c>
      <c r="R157" s="141">
        <f t="shared" ref="R157:R164" si="42">Q157*H157</f>
        <v>0</v>
      </c>
      <c r="S157" s="141">
        <v>0</v>
      </c>
      <c r="T157" s="142">
        <f t="shared" ref="T157:T164" si="43">S157*H157</f>
        <v>0</v>
      </c>
      <c r="AR157" s="143" t="s">
        <v>180</v>
      </c>
      <c r="AT157" s="143" t="s">
        <v>176</v>
      </c>
      <c r="AU157" s="143" t="s">
        <v>80</v>
      </c>
      <c r="AY157" s="17" t="s">
        <v>174</v>
      </c>
      <c r="BE157" s="144">
        <f t="shared" ref="BE157:BE164" si="44">IF(N157="základní",J157,0)</f>
        <v>0</v>
      </c>
      <c r="BF157" s="144">
        <f t="shared" ref="BF157:BF164" si="45">IF(N157="snížená",J157,0)</f>
        <v>0</v>
      </c>
      <c r="BG157" s="144">
        <f t="shared" ref="BG157:BG164" si="46">IF(N157="zákl. přenesená",J157,0)</f>
        <v>0</v>
      </c>
      <c r="BH157" s="144">
        <f t="shared" ref="BH157:BH164" si="47">IF(N157="sníž. přenesená",J157,0)</f>
        <v>0</v>
      </c>
      <c r="BI157" s="144">
        <f t="shared" ref="BI157:BI164" si="48">IF(N157="nulová",J157,0)</f>
        <v>0</v>
      </c>
      <c r="BJ157" s="17" t="s">
        <v>80</v>
      </c>
      <c r="BK157" s="144">
        <f t="shared" ref="BK157:BK164" si="49">ROUND(I157*H157,2)</f>
        <v>0</v>
      </c>
      <c r="BL157" s="17" t="s">
        <v>180</v>
      </c>
      <c r="BM157" s="143" t="s">
        <v>1519</v>
      </c>
    </row>
    <row r="158" spans="2:65" s="1" customFormat="1" ht="24.2" customHeight="1">
      <c r="B158" s="32"/>
      <c r="C158" s="132" t="s">
        <v>971</v>
      </c>
      <c r="D158" s="132" t="s">
        <v>176</v>
      </c>
      <c r="E158" s="133" t="s">
        <v>2654</v>
      </c>
      <c r="F158" s="134" t="s">
        <v>2655</v>
      </c>
      <c r="G158" s="135" t="s">
        <v>431</v>
      </c>
      <c r="H158" s="136">
        <v>408.3</v>
      </c>
      <c r="I158" s="137"/>
      <c r="J158" s="138">
        <f t="shared" si="40"/>
        <v>0</v>
      </c>
      <c r="K158" s="134" t="s">
        <v>218</v>
      </c>
      <c r="L158" s="32"/>
      <c r="M158" s="139" t="s">
        <v>21</v>
      </c>
      <c r="N158" s="140" t="s">
        <v>44</v>
      </c>
      <c r="P158" s="141">
        <f t="shared" si="41"/>
        <v>0</v>
      </c>
      <c r="Q158" s="141">
        <v>0</v>
      </c>
      <c r="R158" s="141">
        <f t="shared" si="42"/>
        <v>0</v>
      </c>
      <c r="S158" s="141">
        <v>0</v>
      </c>
      <c r="T158" s="142">
        <f t="shared" si="43"/>
        <v>0</v>
      </c>
      <c r="AR158" s="143" t="s">
        <v>180</v>
      </c>
      <c r="AT158" s="143" t="s">
        <v>176</v>
      </c>
      <c r="AU158" s="143" t="s">
        <v>80</v>
      </c>
      <c r="AY158" s="17" t="s">
        <v>174</v>
      </c>
      <c r="BE158" s="144">
        <f t="shared" si="44"/>
        <v>0</v>
      </c>
      <c r="BF158" s="144">
        <f t="shared" si="45"/>
        <v>0</v>
      </c>
      <c r="BG158" s="144">
        <f t="shared" si="46"/>
        <v>0</v>
      </c>
      <c r="BH158" s="144">
        <f t="shared" si="47"/>
        <v>0</v>
      </c>
      <c r="BI158" s="144">
        <f t="shared" si="48"/>
        <v>0</v>
      </c>
      <c r="BJ158" s="17" t="s">
        <v>80</v>
      </c>
      <c r="BK158" s="144">
        <f t="shared" si="49"/>
        <v>0</v>
      </c>
      <c r="BL158" s="17" t="s">
        <v>180</v>
      </c>
      <c r="BM158" s="143" t="s">
        <v>1522</v>
      </c>
    </row>
    <row r="159" spans="2:65" s="1" customFormat="1" ht="16.5" customHeight="1">
      <c r="B159" s="32"/>
      <c r="C159" s="132" t="s">
        <v>976</v>
      </c>
      <c r="D159" s="132" t="s">
        <v>176</v>
      </c>
      <c r="E159" s="133" t="s">
        <v>2656</v>
      </c>
      <c r="F159" s="134" t="s">
        <v>2657</v>
      </c>
      <c r="G159" s="135" t="s">
        <v>1856</v>
      </c>
      <c r="H159" s="136">
        <v>6</v>
      </c>
      <c r="I159" s="137"/>
      <c r="J159" s="138">
        <f t="shared" si="40"/>
        <v>0</v>
      </c>
      <c r="K159" s="134" t="s">
        <v>218</v>
      </c>
      <c r="L159" s="32"/>
      <c r="M159" s="139" t="s">
        <v>21</v>
      </c>
      <c r="N159" s="140" t="s">
        <v>44</v>
      </c>
      <c r="P159" s="141">
        <f t="shared" si="41"/>
        <v>0</v>
      </c>
      <c r="Q159" s="141">
        <v>0</v>
      </c>
      <c r="R159" s="141">
        <f t="shared" si="42"/>
        <v>0</v>
      </c>
      <c r="S159" s="141">
        <v>0</v>
      </c>
      <c r="T159" s="142">
        <f t="shared" si="43"/>
        <v>0</v>
      </c>
      <c r="AR159" s="143" t="s">
        <v>180</v>
      </c>
      <c r="AT159" s="143" t="s">
        <v>176</v>
      </c>
      <c r="AU159" s="143" t="s">
        <v>80</v>
      </c>
      <c r="AY159" s="17" t="s">
        <v>174</v>
      </c>
      <c r="BE159" s="144">
        <f t="shared" si="44"/>
        <v>0</v>
      </c>
      <c r="BF159" s="144">
        <f t="shared" si="45"/>
        <v>0</v>
      </c>
      <c r="BG159" s="144">
        <f t="shared" si="46"/>
        <v>0</v>
      </c>
      <c r="BH159" s="144">
        <f t="shared" si="47"/>
        <v>0</v>
      </c>
      <c r="BI159" s="144">
        <f t="shared" si="48"/>
        <v>0</v>
      </c>
      <c r="BJ159" s="17" t="s">
        <v>80</v>
      </c>
      <c r="BK159" s="144">
        <f t="shared" si="49"/>
        <v>0</v>
      </c>
      <c r="BL159" s="17" t="s">
        <v>180</v>
      </c>
      <c r="BM159" s="143" t="s">
        <v>1525</v>
      </c>
    </row>
    <row r="160" spans="2:65" s="1" customFormat="1" ht="21.75" customHeight="1">
      <c r="B160" s="32"/>
      <c r="C160" s="132" t="s">
        <v>981</v>
      </c>
      <c r="D160" s="132" t="s">
        <v>176</v>
      </c>
      <c r="E160" s="133" t="s">
        <v>2658</v>
      </c>
      <c r="F160" s="134" t="s">
        <v>2659</v>
      </c>
      <c r="G160" s="135" t="s">
        <v>1856</v>
      </c>
      <c r="H160" s="136">
        <v>4</v>
      </c>
      <c r="I160" s="137"/>
      <c r="J160" s="138">
        <f t="shared" si="40"/>
        <v>0</v>
      </c>
      <c r="K160" s="134" t="s">
        <v>218</v>
      </c>
      <c r="L160" s="32"/>
      <c r="M160" s="139" t="s">
        <v>21</v>
      </c>
      <c r="N160" s="140" t="s">
        <v>44</v>
      </c>
      <c r="P160" s="141">
        <f t="shared" si="41"/>
        <v>0</v>
      </c>
      <c r="Q160" s="141">
        <v>0</v>
      </c>
      <c r="R160" s="141">
        <f t="shared" si="42"/>
        <v>0</v>
      </c>
      <c r="S160" s="141">
        <v>0</v>
      </c>
      <c r="T160" s="142">
        <f t="shared" si="43"/>
        <v>0</v>
      </c>
      <c r="AR160" s="143" t="s">
        <v>180</v>
      </c>
      <c r="AT160" s="143" t="s">
        <v>176</v>
      </c>
      <c r="AU160" s="143" t="s">
        <v>80</v>
      </c>
      <c r="AY160" s="17" t="s">
        <v>174</v>
      </c>
      <c r="BE160" s="144">
        <f t="shared" si="44"/>
        <v>0</v>
      </c>
      <c r="BF160" s="144">
        <f t="shared" si="45"/>
        <v>0</v>
      </c>
      <c r="BG160" s="144">
        <f t="shared" si="46"/>
        <v>0</v>
      </c>
      <c r="BH160" s="144">
        <f t="shared" si="47"/>
        <v>0</v>
      </c>
      <c r="BI160" s="144">
        <f t="shared" si="48"/>
        <v>0</v>
      </c>
      <c r="BJ160" s="17" t="s">
        <v>80</v>
      </c>
      <c r="BK160" s="144">
        <f t="shared" si="49"/>
        <v>0</v>
      </c>
      <c r="BL160" s="17" t="s">
        <v>180</v>
      </c>
      <c r="BM160" s="143" t="s">
        <v>1531</v>
      </c>
    </row>
    <row r="161" spans="2:65" s="1" customFormat="1" ht="16.5" customHeight="1">
      <c r="B161" s="32"/>
      <c r="C161" s="132" t="s">
        <v>985</v>
      </c>
      <c r="D161" s="132" t="s">
        <v>176</v>
      </c>
      <c r="E161" s="133" t="s">
        <v>2660</v>
      </c>
      <c r="F161" s="134" t="s">
        <v>2661</v>
      </c>
      <c r="G161" s="135" t="s">
        <v>812</v>
      </c>
      <c r="H161" s="136">
        <v>40</v>
      </c>
      <c r="I161" s="137"/>
      <c r="J161" s="138">
        <f t="shared" si="40"/>
        <v>0</v>
      </c>
      <c r="K161" s="134" t="s">
        <v>218</v>
      </c>
      <c r="L161" s="32"/>
      <c r="M161" s="139" t="s">
        <v>21</v>
      </c>
      <c r="N161" s="140" t="s">
        <v>44</v>
      </c>
      <c r="P161" s="141">
        <f t="shared" si="41"/>
        <v>0</v>
      </c>
      <c r="Q161" s="141">
        <v>0</v>
      </c>
      <c r="R161" s="141">
        <f t="shared" si="42"/>
        <v>0</v>
      </c>
      <c r="S161" s="141">
        <v>0</v>
      </c>
      <c r="T161" s="142">
        <f t="shared" si="43"/>
        <v>0</v>
      </c>
      <c r="AR161" s="143" t="s">
        <v>180</v>
      </c>
      <c r="AT161" s="143" t="s">
        <v>176</v>
      </c>
      <c r="AU161" s="143" t="s">
        <v>80</v>
      </c>
      <c r="AY161" s="17" t="s">
        <v>174</v>
      </c>
      <c r="BE161" s="144">
        <f t="shared" si="44"/>
        <v>0</v>
      </c>
      <c r="BF161" s="144">
        <f t="shared" si="45"/>
        <v>0</v>
      </c>
      <c r="BG161" s="144">
        <f t="shared" si="46"/>
        <v>0</v>
      </c>
      <c r="BH161" s="144">
        <f t="shared" si="47"/>
        <v>0</v>
      </c>
      <c r="BI161" s="144">
        <f t="shared" si="48"/>
        <v>0</v>
      </c>
      <c r="BJ161" s="17" t="s">
        <v>80</v>
      </c>
      <c r="BK161" s="144">
        <f t="shared" si="49"/>
        <v>0</v>
      </c>
      <c r="BL161" s="17" t="s">
        <v>180</v>
      </c>
      <c r="BM161" s="143" t="s">
        <v>1534</v>
      </c>
    </row>
    <row r="162" spans="2:65" s="1" customFormat="1" ht="24.2" customHeight="1">
      <c r="B162" s="32"/>
      <c r="C162" s="132" t="s">
        <v>990</v>
      </c>
      <c r="D162" s="132" t="s">
        <v>176</v>
      </c>
      <c r="E162" s="133" t="s">
        <v>2662</v>
      </c>
      <c r="F162" s="134" t="s">
        <v>2663</v>
      </c>
      <c r="G162" s="135" t="s">
        <v>1292</v>
      </c>
      <c r="H162" s="136">
        <v>1</v>
      </c>
      <c r="I162" s="137"/>
      <c r="J162" s="138">
        <f t="shared" si="40"/>
        <v>0</v>
      </c>
      <c r="K162" s="134" t="s">
        <v>218</v>
      </c>
      <c r="L162" s="32"/>
      <c r="M162" s="139" t="s">
        <v>21</v>
      </c>
      <c r="N162" s="140" t="s">
        <v>44</v>
      </c>
      <c r="P162" s="141">
        <f t="shared" si="41"/>
        <v>0</v>
      </c>
      <c r="Q162" s="141">
        <v>0</v>
      </c>
      <c r="R162" s="141">
        <f t="shared" si="42"/>
        <v>0</v>
      </c>
      <c r="S162" s="141">
        <v>0</v>
      </c>
      <c r="T162" s="142">
        <f t="shared" si="43"/>
        <v>0</v>
      </c>
      <c r="AR162" s="143" t="s">
        <v>180</v>
      </c>
      <c r="AT162" s="143" t="s">
        <v>176</v>
      </c>
      <c r="AU162" s="143" t="s">
        <v>80</v>
      </c>
      <c r="AY162" s="17" t="s">
        <v>174</v>
      </c>
      <c r="BE162" s="144">
        <f t="shared" si="44"/>
        <v>0</v>
      </c>
      <c r="BF162" s="144">
        <f t="shared" si="45"/>
        <v>0</v>
      </c>
      <c r="BG162" s="144">
        <f t="shared" si="46"/>
        <v>0</v>
      </c>
      <c r="BH162" s="144">
        <f t="shared" si="47"/>
        <v>0</v>
      </c>
      <c r="BI162" s="144">
        <f t="shared" si="48"/>
        <v>0</v>
      </c>
      <c r="BJ162" s="17" t="s">
        <v>80</v>
      </c>
      <c r="BK162" s="144">
        <f t="shared" si="49"/>
        <v>0</v>
      </c>
      <c r="BL162" s="17" t="s">
        <v>180</v>
      </c>
      <c r="BM162" s="143" t="s">
        <v>1537</v>
      </c>
    </row>
    <row r="163" spans="2:65" s="1" customFormat="1" ht="16.5" customHeight="1">
      <c r="B163" s="32"/>
      <c r="C163" s="132" t="s">
        <v>996</v>
      </c>
      <c r="D163" s="132" t="s">
        <v>176</v>
      </c>
      <c r="E163" s="133" t="s">
        <v>2664</v>
      </c>
      <c r="F163" s="134" t="s">
        <v>2665</v>
      </c>
      <c r="G163" s="135" t="s">
        <v>1292</v>
      </c>
      <c r="H163" s="136">
        <v>1</v>
      </c>
      <c r="I163" s="137"/>
      <c r="J163" s="138">
        <f t="shared" si="40"/>
        <v>0</v>
      </c>
      <c r="K163" s="134" t="s">
        <v>218</v>
      </c>
      <c r="L163" s="32"/>
      <c r="M163" s="139" t="s">
        <v>21</v>
      </c>
      <c r="N163" s="140" t="s">
        <v>44</v>
      </c>
      <c r="P163" s="141">
        <f t="shared" si="41"/>
        <v>0</v>
      </c>
      <c r="Q163" s="141">
        <v>0</v>
      </c>
      <c r="R163" s="141">
        <f t="shared" si="42"/>
        <v>0</v>
      </c>
      <c r="S163" s="141">
        <v>0</v>
      </c>
      <c r="T163" s="142">
        <f t="shared" si="43"/>
        <v>0</v>
      </c>
      <c r="AR163" s="143" t="s">
        <v>180</v>
      </c>
      <c r="AT163" s="143" t="s">
        <v>176</v>
      </c>
      <c r="AU163" s="143" t="s">
        <v>80</v>
      </c>
      <c r="AY163" s="17" t="s">
        <v>174</v>
      </c>
      <c r="BE163" s="144">
        <f t="shared" si="44"/>
        <v>0</v>
      </c>
      <c r="BF163" s="144">
        <f t="shared" si="45"/>
        <v>0</v>
      </c>
      <c r="BG163" s="144">
        <f t="shared" si="46"/>
        <v>0</v>
      </c>
      <c r="BH163" s="144">
        <f t="shared" si="47"/>
        <v>0</v>
      </c>
      <c r="BI163" s="144">
        <f t="shared" si="48"/>
        <v>0</v>
      </c>
      <c r="BJ163" s="17" t="s">
        <v>80</v>
      </c>
      <c r="BK163" s="144">
        <f t="shared" si="49"/>
        <v>0</v>
      </c>
      <c r="BL163" s="17" t="s">
        <v>180</v>
      </c>
      <c r="BM163" s="143" t="s">
        <v>1540</v>
      </c>
    </row>
    <row r="164" spans="2:65" s="1" customFormat="1" ht="16.5" customHeight="1">
      <c r="B164" s="32"/>
      <c r="C164" s="132" t="s">
        <v>1001</v>
      </c>
      <c r="D164" s="132" t="s">
        <v>176</v>
      </c>
      <c r="E164" s="133" t="s">
        <v>2666</v>
      </c>
      <c r="F164" s="134" t="s">
        <v>2667</v>
      </c>
      <c r="G164" s="135" t="s">
        <v>1292</v>
      </c>
      <c r="H164" s="136">
        <v>1</v>
      </c>
      <c r="I164" s="137"/>
      <c r="J164" s="138">
        <f t="shared" si="40"/>
        <v>0</v>
      </c>
      <c r="K164" s="134" t="s">
        <v>218</v>
      </c>
      <c r="L164" s="32"/>
      <c r="M164" s="139" t="s">
        <v>21</v>
      </c>
      <c r="N164" s="140" t="s">
        <v>44</v>
      </c>
      <c r="P164" s="141">
        <f t="shared" si="41"/>
        <v>0</v>
      </c>
      <c r="Q164" s="141">
        <v>0</v>
      </c>
      <c r="R164" s="141">
        <f t="shared" si="42"/>
        <v>0</v>
      </c>
      <c r="S164" s="141">
        <v>0</v>
      </c>
      <c r="T164" s="142">
        <f t="shared" si="43"/>
        <v>0</v>
      </c>
      <c r="AR164" s="143" t="s">
        <v>180</v>
      </c>
      <c r="AT164" s="143" t="s">
        <v>176</v>
      </c>
      <c r="AU164" s="143" t="s">
        <v>80</v>
      </c>
      <c r="AY164" s="17" t="s">
        <v>174</v>
      </c>
      <c r="BE164" s="144">
        <f t="shared" si="44"/>
        <v>0</v>
      </c>
      <c r="BF164" s="144">
        <f t="shared" si="45"/>
        <v>0</v>
      </c>
      <c r="BG164" s="144">
        <f t="shared" si="46"/>
        <v>0</v>
      </c>
      <c r="BH164" s="144">
        <f t="shared" si="47"/>
        <v>0</v>
      </c>
      <c r="BI164" s="144">
        <f t="shared" si="48"/>
        <v>0</v>
      </c>
      <c r="BJ164" s="17" t="s">
        <v>80</v>
      </c>
      <c r="BK164" s="144">
        <f t="shared" si="49"/>
        <v>0</v>
      </c>
      <c r="BL164" s="17" t="s">
        <v>180</v>
      </c>
      <c r="BM164" s="143" t="s">
        <v>1543</v>
      </c>
    </row>
    <row r="165" spans="2:65" s="11" customFormat="1" ht="25.9" customHeight="1">
      <c r="B165" s="120"/>
      <c r="D165" s="121" t="s">
        <v>72</v>
      </c>
      <c r="E165" s="122" t="s">
        <v>1582</v>
      </c>
      <c r="F165" s="122" t="s">
        <v>1840</v>
      </c>
      <c r="I165" s="123"/>
      <c r="J165" s="124">
        <f>BK165</f>
        <v>0</v>
      </c>
      <c r="L165" s="120"/>
      <c r="M165" s="125"/>
      <c r="P165" s="126">
        <f>SUM(P166:P171)</f>
        <v>0</v>
      </c>
      <c r="R165" s="126">
        <f>SUM(R166:R171)</f>
        <v>0</v>
      </c>
      <c r="T165" s="127">
        <f>SUM(T166:T171)</f>
        <v>0</v>
      </c>
      <c r="AR165" s="121" t="s">
        <v>80</v>
      </c>
      <c r="AT165" s="128" t="s">
        <v>72</v>
      </c>
      <c r="AU165" s="128" t="s">
        <v>73</v>
      </c>
      <c r="AY165" s="121" t="s">
        <v>174</v>
      </c>
      <c r="BK165" s="129">
        <f>SUM(BK166:BK171)</f>
        <v>0</v>
      </c>
    </row>
    <row r="166" spans="2:65" s="1" customFormat="1" ht="24.2" customHeight="1">
      <c r="B166" s="32"/>
      <c r="C166" s="132" t="s">
        <v>1003</v>
      </c>
      <c r="D166" s="132" t="s">
        <v>176</v>
      </c>
      <c r="E166" s="133" t="s">
        <v>2668</v>
      </c>
      <c r="F166" s="134" t="s">
        <v>2669</v>
      </c>
      <c r="G166" s="135" t="s">
        <v>812</v>
      </c>
      <c r="H166" s="136">
        <v>8</v>
      </c>
      <c r="I166" s="137"/>
      <c r="J166" s="138">
        <f t="shared" ref="J166:J171" si="50">ROUND(I166*H166,2)</f>
        <v>0</v>
      </c>
      <c r="K166" s="134" t="s">
        <v>218</v>
      </c>
      <c r="L166" s="32"/>
      <c r="M166" s="139" t="s">
        <v>21</v>
      </c>
      <c r="N166" s="140" t="s">
        <v>44</v>
      </c>
      <c r="P166" s="141">
        <f t="shared" ref="P166:P171" si="51">O166*H166</f>
        <v>0</v>
      </c>
      <c r="Q166" s="141">
        <v>0</v>
      </c>
      <c r="R166" s="141">
        <f t="shared" ref="R166:R171" si="52">Q166*H166</f>
        <v>0</v>
      </c>
      <c r="S166" s="141">
        <v>0</v>
      </c>
      <c r="T166" s="142">
        <f t="shared" ref="T166:T171" si="53">S166*H166</f>
        <v>0</v>
      </c>
      <c r="AR166" s="143" t="s">
        <v>180</v>
      </c>
      <c r="AT166" s="143" t="s">
        <v>176</v>
      </c>
      <c r="AU166" s="143" t="s">
        <v>80</v>
      </c>
      <c r="AY166" s="17" t="s">
        <v>174</v>
      </c>
      <c r="BE166" s="144">
        <f t="shared" ref="BE166:BE171" si="54">IF(N166="základní",J166,0)</f>
        <v>0</v>
      </c>
      <c r="BF166" s="144">
        <f t="shared" ref="BF166:BF171" si="55">IF(N166="snížená",J166,0)</f>
        <v>0</v>
      </c>
      <c r="BG166" s="144">
        <f t="shared" ref="BG166:BG171" si="56">IF(N166="zákl. přenesená",J166,0)</f>
        <v>0</v>
      </c>
      <c r="BH166" s="144">
        <f t="shared" ref="BH166:BH171" si="57">IF(N166="sníž. přenesená",J166,0)</f>
        <v>0</v>
      </c>
      <c r="BI166" s="144">
        <f t="shared" ref="BI166:BI171" si="58">IF(N166="nulová",J166,0)</f>
        <v>0</v>
      </c>
      <c r="BJ166" s="17" t="s">
        <v>80</v>
      </c>
      <c r="BK166" s="144">
        <f t="shared" ref="BK166:BK171" si="59">ROUND(I166*H166,2)</f>
        <v>0</v>
      </c>
      <c r="BL166" s="17" t="s">
        <v>180</v>
      </c>
      <c r="BM166" s="143" t="s">
        <v>1546</v>
      </c>
    </row>
    <row r="167" spans="2:65" s="1" customFormat="1" ht="16.5" customHeight="1">
      <c r="B167" s="32"/>
      <c r="C167" s="132" t="s">
        <v>1008</v>
      </c>
      <c r="D167" s="132" t="s">
        <v>176</v>
      </c>
      <c r="E167" s="133" t="s">
        <v>2670</v>
      </c>
      <c r="F167" s="134" t="s">
        <v>2671</v>
      </c>
      <c r="G167" s="135" t="s">
        <v>812</v>
      </c>
      <c r="H167" s="136">
        <v>4</v>
      </c>
      <c r="I167" s="137"/>
      <c r="J167" s="138">
        <f t="shared" si="50"/>
        <v>0</v>
      </c>
      <c r="K167" s="134" t="s">
        <v>218</v>
      </c>
      <c r="L167" s="32"/>
      <c r="M167" s="139" t="s">
        <v>21</v>
      </c>
      <c r="N167" s="140" t="s">
        <v>44</v>
      </c>
      <c r="P167" s="141">
        <f t="shared" si="51"/>
        <v>0</v>
      </c>
      <c r="Q167" s="141">
        <v>0</v>
      </c>
      <c r="R167" s="141">
        <f t="shared" si="52"/>
        <v>0</v>
      </c>
      <c r="S167" s="141">
        <v>0</v>
      </c>
      <c r="T167" s="142">
        <f t="shared" si="53"/>
        <v>0</v>
      </c>
      <c r="AR167" s="143" t="s">
        <v>180</v>
      </c>
      <c r="AT167" s="143" t="s">
        <v>176</v>
      </c>
      <c r="AU167" s="143" t="s">
        <v>80</v>
      </c>
      <c r="AY167" s="17" t="s">
        <v>174</v>
      </c>
      <c r="BE167" s="144">
        <f t="shared" si="54"/>
        <v>0</v>
      </c>
      <c r="BF167" s="144">
        <f t="shared" si="55"/>
        <v>0</v>
      </c>
      <c r="BG167" s="144">
        <f t="shared" si="56"/>
        <v>0</v>
      </c>
      <c r="BH167" s="144">
        <f t="shared" si="57"/>
        <v>0</v>
      </c>
      <c r="BI167" s="144">
        <f t="shared" si="58"/>
        <v>0</v>
      </c>
      <c r="BJ167" s="17" t="s">
        <v>80</v>
      </c>
      <c r="BK167" s="144">
        <f t="shared" si="59"/>
        <v>0</v>
      </c>
      <c r="BL167" s="17" t="s">
        <v>180</v>
      </c>
      <c r="BM167" s="143" t="s">
        <v>1549</v>
      </c>
    </row>
    <row r="168" spans="2:65" s="1" customFormat="1" ht="16.5" customHeight="1">
      <c r="B168" s="32"/>
      <c r="C168" s="132" t="s">
        <v>1038</v>
      </c>
      <c r="D168" s="132" t="s">
        <v>176</v>
      </c>
      <c r="E168" s="133" t="s">
        <v>2672</v>
      </c>
      <c r="F168" s="134" t="s">
        <v>2673</v>
      </c>
      <c r="G168" s="135" t="s">
        <v>812</v>
      </c>
      <c r="H168" s="136">
        <v>4</v>
      </c>
      <c r="I168" s="137"/>
      <c r="J168" s="138">
        <f t="shared" si="50"/>
        <v>0</v>
      </c>
      <c r="K168" s="134" t="s">
        <v>218</v>
      </c>
      <c r="L168" s="32"/>
      <c r="M168" s="139" t="s">
        <v>21</v>
      </c>
      <c r="N168" s="140" t="s">
        <v>44</v>
      </c>
      <c r="P168" s="141">
        <f t="shared" si="51"/>
        <v>0</v>
      </c>
      <c r="Q168" s="141">
        <v>0</v>
      </c>
      <c r="R168" s="141">
        <f t="shared" si="52"/>
        <v>0</v>
      </c>
      <c r="S168" s="141">
        <v>0</v>
      </c>
      <c r="T168" s="142">
        <f t="shared" si="53"/>
        <v>0</v>
      </c>
      <c r="AR168" s="143" t="s">
        <v>180</v>
      </c>
      <c r="AT168" s="143" t="s">
        <v>176</v>
      </c>
      <c r="AU168" s="143" t="s">
        <v>80</v>
      </c>
      <c r="AY168" s="17" t="s">
        <v>174</v>
      </c>
      <c r="BE168" s="144">
        <f t="shared" si="54"/>
        <v>0</v>
      </c>
      <c r="BF168" s="144">
        <f t="shared" si="55"/>
        <v>0</v>
      </c>
      <c r="BG168" s="144">
        <f t="shared" si="56"/>
        <v>0</v>
      </c>
      <c r="BH168" s="144">
        <f t="shared" si="57"/>
        <v>0</v>
      </c>
      <c r="BI168" s="144">
        <f t="shared" si="58"/>
        <v>0</v>
      </c>
      <c r="BJ168" s="17" t="s">
        <v>80</v>
      </c>
      <c r="BK168" s="144">
        <f t="shared" si="59"/>
        <v>0</v>
      </c>
      <c r="BL168" s="17" t="s">
        <v>180</v>
      </c>
      <c r="BM168" s="143" t="s">
        <v>1552</v>
      </c>
    </row>
    <row r="169" spans="2:65" s="1" customFormat="1" ht="24.2" customHeight="1">
      <c r="B169" s="32"/>
      <c r="C169" s="132" t="s">
        <v>1042</v>
      </c>
      <c r="D169" s="132" t="s">
        <v>176</v>
      </c>
      <c r="E169" s="133" t="s">
        <v>1851</v>
      </c>
      <c r="F169" s="134" t="s">
        <v>1852</v>
      </c>
      <c r="G169" s="135" t="s">
        <v>812</v>
      </c>
      <c r="H169" s="136">
        <v>10</v>
      </c>
      <c r="I169" s="137"/>
      <c r="J169" s="138">
        <f t="shared" si="50"/>
        <v>0</v>
      </c>
      <c r="K169" s="134" t="s">
        <v>218</v>
      </c>
      <c r="L169" s="32"/>
      <c r="M169" s="139" t="s">
        <v>21</v>
      </c>
      <c r="N169" s="140" t="s">
        <v>44</v>
      </c>
      <c r="P169" s="141">
        <f t="shared" si="51"/>
        <v>0</v>
      </c>
      <c r="Q169" s="141">
        <v>0</v>
      </c>
      <c r="R169" s="141">
        <f t="shared" si="52"/>
        <v>0</v>
      </c>
      <c r="S169" s="141">
        <v>0</v>
      </c>
      <c r="T169" s="142">
        <f t="shared" si="53"/>
        <v>0</v>
      </c>
      <c r="AR169" s="143" t="s">
        <v>180</v>
      </c>
      <c r="AT169" s="143" t="s">
        <v>176</v>
      </c>
      <c r="AU169" s="143" t="s">
        <v>80</v>
      </c>
      <c r="AY169" s="17" t="s">
        <v>174</v>
      </c>
      <c r="BE169" s="144">
        <f t="shared" si="54"/>
        <v>0</v>
      </c>
      <c r="BF169" s="144">
        <f t="shared" si="55"/>
        <v>0</v>
      </c>
      <c r="BG169" s="144">
        <f t="shared" si="56"/>
        <v>0</v>
      </c>
      <c r="BH169" s="144">
        <f t="shared" si="57"/>
        <v>0</v>
      </c>
      <c r="BI169" s="144">
        <f t="shared" si="58"/>
        <v>0</v>
      </c>
      <c r="BJ169" s="17" t="s">
        <v>80</v>
      </c>
      <c r="BK169" s="144">
        <f t="shared" si="59"/>
        <v>0</v>
      </c>
      <c r="BL169" s="17" t="s">
        <v>180</v>
      </c>
      <c r="BM169" s="143" t="s">
        <v>1556</v>
      </c>
    </row>
    <row r="170" spans="2:65" s="1" customFormat="1" ht="16.5" customHeight="1">
      <c r="B170" s="32"/>
      <c r="C170" s="132" t="s">
        <v>1047</v>
      </c>
      <c r="D170" s="132" t="s">
        <v>176</v>
      </c>
      <c r="E170" s="133" t="s">
        <v>1854</v>
      </c>
      <c r="F170" s="134" t="s">
        <v>1855</v>
      </c>
      <c r="G170" s="135" t="s">
        <v>1856</v>
      </c>
      <c r="H170" s="136">
        <v>10</v>
      </c>
      <c r="I170" s="137"/>
      <c r="J170" s="138">
        <f t="shared" si="50"/>
        <v>0</v>
      </c>
      <c r="K170" s="134" t="s">
        <v>218</v>
      </c>
      <c r="L170" s="32"/>
      <c r="M170" s="139" t="s">
        <v>21</v>
      </c>
      <c r="N170" s="140" t="s">
        <v>44</v>
      </c>
      <c r="P170" s="141">
        <f t="shared" si="51"/>
        <v>0</v>
      </c>
      <c r="Q170" s="141">
        <v>0</v>
      </c>
      <c r="R170" s="141">
        <f t="shared" si="52"/>
        <v>0</v>
      </c>
      <c r="S170" s="141">
        <v>0</v>
      </c>
      <c r="T170" s="142">
        <f t="shared" si="53"/>
        <v>0</v>
      </c>
      <c r="AR170" s="143" t="s">
        <v>180</v>
      </c>
      <c r="AT170" s="143" t="s">
        <v>176</v>
      </c>
      <c r="AU170" s="143" t="s">
        <v>80</v>
      </c>
      <c r="AY170" s="17" t="s">
        <v>174</v>
      </c>
      <c r="BE170" s="144">
        <f t="shared" si="54"/>
        <v>0</v>
      </c>
      <c r="BF170" s="144">
        <f t="shared" si="55"/>
        <v>0</v>
      </c>
      <c r="BG170" s="144">
        <f t="shared" si="56"/>
        <v>0</v>
      </c>
      <c r="BH170" s="144">
        <f t="shared" si="57"/>
        <v>0</v>
      </c>
      <c r="BI170" s="144">
        <f t="shared" si="58"/>
        <v>0</v>
      </c>
      <c r="BJ170" s="17" t="s">
        <v>80</v>
      </c>
      <c r="BK170" s="144">
        <f t="shared" si="59"/>
        <v>0</v>
      </c>
      <c r="BL170" s="17" t="s">
        <v>180</v>
      </c>
      <c r="BM170" s="143" t="s">
        <v>1560</v>
      </c>
    </row>
    <row r="171" spans="2:65" s="1" customFormat="1" ht="24.2" customHeight="1">
      <c r="B171" s="32"/>
      <c r="C171" s="132" t="s">
        <v>1054</v>
      </c>
      <c r="D171" s="132" t="s">
        <v>176</v>
      </c>
      <c r="E171" s="133" t="s">
        <v>1859</v>
      </c>
      <c r="F171" s="134" t="s">
        <v>1860</v>
      </c>
      <c r="G171" s="135" t="s">
        <v>133</v>
      </c>
      <c r="H171" s="136">
        <v>60</v>
      </c>
      <c r="I171" s="137"/>
      <c r="J171" s="138">
        <f t="shared" si="50"/>
        <v>0</v>
      </c>
      <c r="K171" s="134" t="s">
        <v>218</v>
      </c>
      <c r="L171" s="32"/>
      <c r="M171" s="195" t="s">
        <v>21</v>
      </c>
      <c r="N171" s="196" t="s">
        <v>44</v>
      </c>
      <c r="O171" s="197"/>
      <c r="P171" s="198">
        <f t="shared" si="51"/>
        <v>0</v>
      </c>
      <c r="Q171" s="198">
        <v>0</v>
      </c>
      <c r="R171" s="198">
        <f t="shared" si="52"/>
        <v>0</v>
      </c>
      <c r="S171" s="198">
        <v>0</v>
      </c>
      <c r="T171" s="199">
        <f t="shared" si="53"/>
        <v>0</v>
      </c>
      <c r="AR171" s="143" t="s">
        <v>180</v>
      </c>
      <c r="AT171" s="143" t="s">
        <v>176</v>
      </c>
      <c r="AU171" s="143" t="s">
        <v>80</v>
      </c>
      <c r="AY171" s="17" t="s">
        <v>174</v>
      </c>
      <c r="BE171" s="144">
        <f t="shared" si="54"/>
        <v>0</v>
      </c>
      <c r="BF171" s="144">
        <f t="shared" si="55"/>
        <v>0</v>
      </c>
      <c r="BG171" s="144">
        <f t="shared" si="56"/>
        <v>0</v>
      </c>
      <c r="BH171" s="144">
        <f t="shared" si="57"/>
        <v>0</v>
      </c>
      <c r="BI171" s="144">
        <f t="shared" si="58"/>
        <v>0</v>
      </c>
      <c r="BJ171" s="17" t="s">
        <v>80</v>
      </c>
      <c r="BK171" s="144">
        <f t="shared" si="59"/>
        <v>0</v>
      </c>
      <c r="BL171" s="17" t="s">
        <v>180</v>
      </c>
      <c r="BM171" s="143" t="s">
        <v>1564</v>
      </c>
    </row>
    <row r="172" spans="2:65" s="1" customFormat="1" ht="6.95" customHeight="1">
      <c r="B172" s="41"/>
      <c r="C172" s="42"/>
      <c r="D172" s="42"/>
      <c r="E172" s="42"/>
      <c r="F172" s="42"/>
      <c r="G172" s="42"/>
      <c r="H172" s="42"/>
      <c r="I172" s="42"/>
      <c r="J172" s="42"/>
      <c r="K172" s="42"/>
      <c r="L172" s="32"/>
    </row>
  </sheetData>
  <sheetProtection algorithmName="SHA-512" hashValue="NIfN/MiSWHNqePf66WZyseLHzecCJ+MBTsZInIdz7OdDdId8jUTb2d5iONNZWDlhxej79kc2vpdOxsnB7sOrVQ==" saltValue="P8cXztcU6ple2P1mwE92q3yeYLIJ7t+oKyBLEHt+xB/Wl36mmngFYZHX3POW+7zA/FDci0/BDn2GAmRrdUmb+w==" spinCount="100000" sheet="1" objects="1" scenarios="1" formatColumns="0" formatRows="0" autoFilter="0"/>
  <autoFilter ref="C90:K171" xr:uid="{00000000-0009-0000-0000-000009000000}"/>
  <mergeCells count="12">
    <mergeCell ref="E83:H83"/>
    <mergeCell ref="L2:V2"/>
    <mergeCell ref="E50:H50"/>
    <mergeCell ref="E52:H52"/>
    <mergeCell ref="E54:H54"/>
    <mergeCell ref="E79:H79"/>
    <mergeCell ref="E81:H81"/>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2:BM125"/>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2"/>
      <c r="M2" s="222"/>
      <c r="N2" s="222"/>
      <c r="O2" s="222"/>
      <c r="P2" s="222"/>
      <c r="Q2" s="222"/>
      <c r="R2" s="222"/>
      <c r="S2" s="222"/>
      <c r="T2" s="222"/>
      <c r="U2" s="222"/>
      <c r="V2" s="222"/>
      <c r="AT2" s="17" t="s">
        <v>121</v>
      </c>
    </row>
    <row r="3" spans="2:46" ht="6.95" hidden="1" customHeight="1">
      <c r="B3" s="18"/>
      <c r="C3" s="19"/>
      <c r="D3" s="19"/>
      <c r="E3" s="19"/>
      <c r="F3" s="19"/>
      <c r="G3" s="19"/>
      <c r="H3" s="19"/>
      <c r="I3" s="19"/>
      <c r="J3" s="19"/>
      <c r="K3" s="19"/>
      <c r="L3" s="20"/>
      <c r="AT3" s="17" t="s">
        <v>82</v>
      </c>
    </row>
    <row r="4" spans="2:46" ht="24.95" hidden="1" customHeight="1">
      <c r="B4" s="20"/>
      <c r="D4" s="21" t="s">
        <v>138</v>
      </c>
      <c r="L4" s="20"/>
      <c r="M4" s="91" t="s">
        <v>10</v>
      </c>
      <c r="AT4" s="17" t="s">
        <v>4</v>
      </c>
    </row>
    <row r="5" spans="2:46" ht="6.95" hidden="1" customHeight="1">
      <c r="B5" s="20"/>
      <c r="L5" s="20"/>
    </row>
    <row r="6" spans="2:46" ht="12" hidden="1" customHeight="1">
      <c r="B6" s="20"/>
      <c r="D6" s="27" t="s">
        <v>16</v>
      </c>
      <c r="L6" s="20"/>
    </row>
    <row r="7" spans="2:46" ht="26.25" hidden="1" customHeight="1">
      <c r="B7" s="20"/>
      <c r="E7" s="252" t="str">
        <f>'Rekapitulace stavby'!K6</f>
        <v>Modernizace a rozšíření centrální sterilizace CS I v pavilonu A – Masarykova nem. v Ústí nad Labem</v>
      </c>
      <c r="F7" s="253"/>
      <c r="G7" s="253"/>
      <c r="H7" s="253"/>
      <c r="L7" s="20"/>
    </row>
    <row r="8" spans="2:46" ht="12" hidden="1" customHeight="1">
      <c r="B8" s="20"/>
      <c r="D8" s="27" t="s">
        <v>139</v>
      </c>
      <c r="L8" s="20"/>
    </row>
    <row r="9" spans="2:46" s="1" customFormat="1" ht="16.5" hidden="1" customHeight="1">
      <c r="B9" s="32"/>
      <c r="E9" s="252" t="s">
        <v>1364</v>
      </c>
      <c r="F9" s="254"/>
      <c r="G9" s="254"/>
      <c r="H9" s="254"/>
      <c r="L9" s="32"/>
    </row>
    <row r="10" spans="2:46" s="1" customFormat="1" ht="12" hidden="1" customHeight="1">
      <c r="B10" s="32"/>
      <c r="D10" s="27" t="s">
        <v>141</v>
      </c>
      <c r="L10" s="32"/>
    </row>
    <row r="11" spans="2:46" s="1" customFormat="1" ht="16.5" hidden="1" customHeight="1">
      <c r="B11" s="32"/>
      <c r="E11" s="215" t="s">
        <v>2674</v>
      </c>
      <c r="F11" s="254"/>
      <c r="G11" s="254"/>
      <c r="H11" s="254"/>
      <c r="L11" s="32"/>
    </row>
    <row r="12" spans="2:46" s="1" customFormat="1" ht="11.25" hidden="1">
      <c r="B12" s="32"/>
      <c r="L12" s="32"/>
    </row>
    <row r="13" spans="2:46" s="1" customFormat="1" ht="12" hidden="1" customHeight="1">
      <c r="B13" s="32"/>
      <c r="D13" s="27" t="s">
        <v>18</v>
      </c>
      <c r="F13" s="25" t="s">
        <v>21</v>
      </c>
      <c r="I13" s="27" t="s">
        <v>20</v>
      </c>
      <c r="J13" s="25" t="s">
        <v>21</v>
      </c>
      <c r="L13" s="32"/>
    </row>
    <row r="14" spans="2:46" s="1" customFormat="1" ht="12" hidden="1" customHeight="1">
      <c r="B14" s="32"/>
      <c r="D14" s="27" t="s">
        <v>22</v>
      </c>
      <c r="F14" s="25" t="s">
        <v>23</v>
      </c>
      <c r="I14" s="27" t="s">
        <v>24</v>
      </c>
      <c r="J14" s="49" t="str">
        <f>'Rekapitulace stavby'!AN8</f>
        <v>30. 11. 2023</v>
      </c>
      <c r="L14" s="32"/>
    </row>
    <row r="15" spans="2:46" s="1" customFormat="1" ht="10.9" hidden="1" customHeight="1">
      <c r="B15" s="32"/>
      <c r="L15" s="32"/>
    </row>
    <row r="16" spans="2:46" s="1" customFormat="1" ht="12" hidden="1" customHeight="1">
      <c r="B16" s="32"/>
      <c r="D16" s="27" t="s">
        <v>26</v>
      </c>
      <c r="I16" s="27" t="s">
        <v>27</v>
      </c>
      <c r="J16" s="25" t="s">
        <v>28</v>
      </c>
      <c r="L16" s="32"/>
    </row>
    <row r="17" spans="2:12" s="1" customFormat="1" ht="18" hidden="1" customHeight="1">
      <c r="B17" s="32"/>
      <c r="E17" s="25" t="s">
        <v>29</v>
      </c>
      <c r="I17" s="27" t="s">
        <v>30</v>
      </c>
      <c r="J17" s="25" t="s">
        <v>21</v>
      </c>
      <c r="L17" s="32"/>
    </row>
    <row r="18" spans="2:12" s="1" customFormat="1" ht="6.95" hidden="1" customHeight="1">
      <c r="B18" s="32"/>
      <c r="L18" s="32"/>
    </row>
    <row r="19" spans="2:12" s="1" customFormat="1" ht="12" hidden="1" customHeight="1">
      <c r="B19" s="32"/>
      <c r="D19" s="27" t="s">
        <v>31</v>
      </c>
      <c r="I19" s="27" t="s">
        <v>27</v>
      </c>
      <c r="J19" s="28" t="str">
        <f>'Rekapitulace stavby'!AN13</f>
        <v>Vyplň údaj</v>
      </c>
      <c r="L19" s="32"/>
    </row>
    <row r="20" spans="2:12" s="1" customFormat="1" ht="18" hidden="1" customHeight="1">
      <c r="B20" s="32"/>
      <c r="E20" s="255" t="str">
        <f>'Rekapitulace stavby'!E14</f>
        <v>Vyplň údaj</v>
      </c>
      <c r="F20" s="221"/>
      <c r="G20" s="221"/>
      <c r="H20" s="221"/>
      <c r="I20" s="27" t="s">
        <v>30</v>
      </c>
      <c r="J20" s="28" t="str">
        <f>'Rekapitulace stavby'!AN14</f>
        <v>Vyplň údaj</v>
      </c>
      <c r="L20" s="32"/>
    </row>
    <row r="21" spans="2:12" s="1" customFormat="1" ht="6.95" hidden="1" customHeight="1">
      <c r="B21" s="32"/>
      <c r="L21" s="32"/>
    </row>
    <row r="22" spans="2:12" s="1" customFormat="1" ht="12" hidden="1" customHeight="1">
      <c r="B22" s="32"/>
      <c r="D22" s="27" t="s">
        <v>33</v>
      </c>
      <c r="I22" s="27" t="s">
        <v>27</v>
      </c>
      <c r="J22" s="25" t="s">
        <v>34</v>
      </c>
      <c r="L22" s="32"/>
    </row>
    <row r="23" spans="2:12" s="1" customFormat="1" ht="18" hidden="1" customHeight="1">
      <c r="B23" s="32"/>
      <c r="E23" s="25" t="s">
        <v>35</v>
      </c>
      <c r="I23" s="27" t="s">
        <v>30</v>
      </c>
      <c r="J23" s="25" t="s">
        <v>21</v>
      </c>
      <c r="L23" s="32"/>
    </row>
    <row r="24" spans="2:12" s="1" customFormat="1" ht="6.95" hidden="1" customHeight="1">
      <c r="B24" s="32"/>
      <c r="L24" s="32"/>
    </row>
    <row r="25" spans="2:12" s="1" customFormat="1" ht="12" hidden="1" customHeight="1">
      <c r="B25" s="32"/>
      <c r="D25" s="27" t="s">
        <v>36</v>
      </c>
      <c r="I25" s="27" t="s">
        <v>27</v>
      </c>
      <c r="J25" s="25" t="s">
        <v>34</v>
      </c>
      <c r="L25" s="32"/>
    </row>
    <row r="26" spans="2:12" s="1" customFormat="1" ht="18" hidden="1" customHeight="1">
      <c r="B26" s="32"/>
      <c r="E26" s="25" t="s">
        <v>35</v>
      </c>
      <c r="I26" s="27" t="s">
        <v>30</v>
      </c>
      <c r="J26" s="25" t="s">
        <v>21</v>
      </c>
      <c r="L26" s="32"/>
    </row>
    <row r="27" spans="2:12" s="1" customFormat="1" ht="6.95" hidden="1" customHeight="1">
      <c r="B27" s="32"/>
      <c r="L27" s="32"/>
    </row>
    <row r="28" spans="2:12" s="1" customFormat="1" ht="12" hidden="1" customHeight="1">
      <c r="B28" s="32"/>
      <c r="D28" s="27" t="s">
        <v>37</v>
      </c>
      <c r="L28" s="32"/>
    </row>
    <row r="29" spans="2:12" s="7" customFormat="1" ht="71.25" hidden="1" customHeight="1">
      <c r="B29" s="92"/>
      <c r="E29" s="226" t="s">
        <v>38</v>
      </c>
      <c r="F29" s="226"/>
      <c r="G29" s="226"/>
      <c r="H29" s="226"/>
      <c r="L29" s="92"/>
    </row>
    <row r="30" spans="2:12" s="1" customFormat="1" ht="6.95" hidden="1" customHeight="1">
      <c r="B30" s="32"/>
      <c r="L30" s="32"/>
    </row>
    <row r="31" spans="2:12" s="1" customFormat="1" ht="6.95" hidden="1" customHeight="1">
      <c r="B31" s="32"/>
      <c r="D31" s="50"/>
      <c r="E31" s="50"/>
      <c r="F31" s="50"/>
      <c r="G31" s="50"/>
      <c r="H31" s="50"/>
      <c r="I31" s="50"/>
      <c r="J31" s="50"/>
      <c r="K31" s="50"/>
      <c r="L31" s="32"/>
    </row>
    <row r="32" spans="2:12" s="1" customFormat="1" ht="25.35" hidden="1" customHeight="1">
      <c r="B32" s="32"/>
      <c r="D32" s="93" t="s">
        <v>39</v>
      </c>
      <c r="J32" s="63">
        <f>ROUND(J89, 2)</f>
        <v>0</v>
      </c>
      <c r="L32" s="32"/>
    </row>
    <row r="33" spans="2:12" s="1" customFormat="1" ht="6.95" hidden="1" customHeight="1">
      <c r="B33" s="32"/>
      <c r="D33" s="50"/>
      <c r="E33" s="50"/>
      <c r="F33" s="50"/>
      <c r="G33" s="50"/>
      <c r="H33" s="50"/>
      <c r="I33" s="50"/>
      <c r="J33" s="50"/>
      <c r="K33" s="50"/>
      <c r="L33" s="32"/>
    </row>
    <row r="34" spans="2:12" s="1" customFormat="1" ht="14.45" hidden="1" customHeight="1">
      <c r="B34" s="32"/>
      <c r="F34" s="35" t="s">
        <v>41</v>
      </c>
      <c r="I34" s="35" t="s">
        <v>40</v>
      </c>
      <c r="J34" s="35" t="s">
        <v>42</v>
      </c>
      <c r="L34" s="32"/>
    </row>
    <row r="35" spans="2:12" s="1" customFormat="1" ht="14.45" hidden="1" customHeight="1">
      <c r="B35" s="32"/>
      <c r="D35" s="52" t="s">
        <v>43</v>
      </c>
      <c r="E35" s="27" t="s">
        <v>44</v>
      </c>
      <c r="F35" s="83">
        <f>ROUND((SUM(BE89:BE124)),  2)</f>
        <v>0</v>
      </c>
      <c r="I35" s="94">
        <v>0.21</v>
      </c>
      <c r="J35" s="83">
        <f>ROUND(((SUM(BE89:BE124))*I35),  2)</f>
        <v>0</v>
      </c>
      <c r="L35" s="32"/>
    </row>
    <row r="36" spans="2:12" s="1" customFormat="1" ht="14.45" hidden="1" customHeight="1">
      <c r="B36" s="32"/>
      <c r="E36" s="27" t="s">
        <v>45</v>
      </c>
      <c r="F36" s="83">
        <f>ROUND((SUM(BF89:BF124)),  2)</f>
        <v>0</v>
      </c>
      <c r="I36" s="94">
        <v>0.15</v>
      </c>
      <c r="J36" s="83">
        <f>ROUND(((SUM(BF89:BF124))*I36),  2)</f>
        <v>0</v>
      </c>
      <c r="L36" s="32"/>
    </row>
    <row r="37" spans="2:12" s="1" customFormat="1" ht="14.45" hidden="1" customHeight="1">
      <c r="B37" s="32"/>
      <c r="E37" s="27" t="s">
        <v>46</v>
      </c>
      <c r="F37" s="83">
        <f>ROUND((SUM(BG89:BG124)),  2)</f>
        <v>0</v>
      </c>
      <c r="I37" s="94">
        <v>0.21</v>
      </c>
      <c r="J37" s="83">
        <f>0</f>
        <v>0</v>
      </c>
      <c r="L37" s="32"/>
    </row>
    <row r="38" spans="2:12" s="1" customFormat="1" ht="14.45" hidden="1" customHeight="1">
      <c r="B38" s="32"/>
      <c r="E38" s="27" t="s">
        <v>47</v>
      </c>
      <c r="F38" s="83">
        <f>ROUND((SUM(BH89:BH124)),  2)</f>
        <v>0</v>
      </c>
      <c r="I38" s="94">
        <v>0.15</v>
      </c>
      <c r="J38" s="83">
        <f>0</f>
        <v>0</v>
      </c>
      <c r="L38" s="32"/>
    </row>
    <row r="39" spans="2:12" s="1" customFormat="1" ht="14.45" hidden="1" customHeight="1">
      <c r="B39" s="32"/>
      <c r="E39" s="27" t="s">
        <v>48</v>
      </c>
      <c r="F39" s="83">
        <f>ROUND((SUM(BI89:BI124)),  2)</f>
        <v>0</v>
      </c>
      <c r="I39" s="94">
        <v>0</v>
      </c>
      <c r="J39" s="83">
        <f>0</f>
        <v>0</v>
      </c>
      <c r="L39" s="32"/>
    </row>
    <row r="40" spans="2:12" s="1" customFormat="1" ht="6.95" hidden="1" customHeight="1">
      <c r="B40" s="32"/>
      <c r="L40" s="32"/>
    </row>
    <row r="41" spans="2:12" s="1" customFormat="1" ht="25.35" hidden="1" customHeight="1">
      <c r="B41" s="32"/>
      <c r="C41" s="95"/>
      <c r="D41" s="96" t="s">
        <v>49</v>
      </c>
      <c r="E41" s="54"/>
      <c r="F41" s="54"/>
      <c r="G41" s="97" t="s">
        <v>50</v>
      </c>
      <c r="H41" s="98" t="s">
        <v>51</v>
      </c>
      <c r="I41" s="54"/>
      <c r="J41" s="99">
        <f>SUM(J32:J39)</f>
        <v>0</v>
      </c>
      <c r="K41" s="100"/>
      <c r="L41" s="32"/>
    </row>
    <row r="42" spans="2:12" s="1" customFormat="1" ht="14.45" hidden="1" customHeight="1">
      <c r="B42" s="41"/>
      <c r="C42" s="42"/>
      <c r="D42" s="42"/>
      <c r="E42" s="42"/>
      <c r="F42" s="42"/>
      <c r="G42" s="42"/>
      <c r="H42" s="42"/>
      <c r="I42" s="42"/>
      <c r="J42" s="42"/>
      <c r="K42" s="42"/>
      <c r="L42" s="32"/>
    </row>
    <row r="43" spans="2:12" ht="11.25" hidden="1"/>
    <row r="44" spans="2:12" ht="11.25" hidden="1"/>
    <row r="45" spans="2:12" ht="11.25" hidden="1"/>
    <row r="46" spans="2:12" s="1" customFormat="1" ht="6.95" customHeight="1">
      <c r="B46" s="43"/>
      <c r="C46" s="44"/>
      <c r="D46" s="44"/>
      <c r="E46" s="44"/>
      <c r="F46" s="44"/>
      <c r="G46" s="44"/>
      <c r="H46" s="44"/>
      <c r="I46" s="44"/>
      <c r="J46" s="44"/>
      <c r="K46" s="44"/>
      <c r="L46" s="32"/>
    </row>
    <row r="47" spans="2:12" s="1" customFormat="1" ht="24.95" customHeight="1">
      <c r="B47" s="32"/>
      <c r="C47" s="21" t="s">
        <v>143</v>
      </c>
      <c r="L47" s="32"/>
    </row>
    <row r="48" spans="2:12" s="1" customFormat="1" ht="6.95" customHeight="1">
      <c r="B48" s="32"/>
      <c r="L48" s="32"/>
    </row>
    <row r="49" spans="2:47" s="1" customFormat="1" ht="12" customHeight="1">
      <c r="B49" s="32"/>
      <c r="C49" s="27" t="s">
        <v>16</v>
      </c>
      <c r="L49" s="32"/>
    </row>
    <row r="50" spans="2:47" s="1" customFormat="1" ht="26.25" customHeight="1">
      <c r="B50" s="32"/>
      <c r="E50" s="252" t="str">
        <f>E7</f>
        <v>Modernizace a rozšíření centrální sterilizace CS I v pavilonu A – Masarykova nem. v Ústí nad Labem</v>
      </c>
      <c r="F50" s="253"/>
      <c r="G50" s="253"/>
      <c r="H50" s="253"/>
      <c r="L50" s="32"/>
    </row>
    <row r="51" spans="2:47" ht="12" customHeight="1">
      <c r="B51" s="20"/>
      <c r="C51" s="27" t="s">
        <v>139</v>
      </c>
      <c r="L51" s="20"/>
    </row>
    <row r="52" spans="2:47" s="1" customFormat="1" ht="16.5" customHeight="1">
      <c r="B52" s="32"/>
      <c r="E52" s="252" t="s">
        <v>1364</v>
      </c>
      <c r="F52" s="254"/>
      <c r="G52" s="254"/>
      <c r="H52" s="254"/>
      <c r="L52" s="32"/>
    </row>
    <row r="53" spans="2:47" s="1" customFormat="1" ht="12" customHeight="1">
      <c r="B53" s="32"/>
      <c r="C53" s="27" t="s">
        <v>141</v>
      </c>
      <c r="L53" s="32"/>
    </row>
    <row r="54" spans="2:47" s="1" customFormat="1" ht="16.5" customHeight="1">
      <c r="B54" s="32"/>
      <c r="E54" s="215" t="str">
        <f>E11</f>
        <v>D1.01.4.7 - Stlačený vzduch</v>
      </c>
      <c r="F54" s="254"/>
      <c r="G54" s="254"/>
      <c r="H54" s="254"/>
      <c r="L54" s="32"/>
    </row>
    <row r="55" spans="2:47" s="1" customFormat="1" ht="6.95" customHeight="1">
      <c r="B55" s="32"/>
      <c r="L55" s="32"/>
    </row>
    <row r="56" spans="2:47" s="1" customFormat="1" ht="12" customHeight="1">
      <c r="B56" s="32"/>
      <c r="C56" s="27" t="s">
        <v>22</v>
      </c>
      <c r="F56" s="25" t="str">
        <f>F14</f>
        <v>Ústí nad Labem</v>
      </c>
      <c r="I56" s="27" t="s">
        <v>24</v>
      </c>
      <c r="J56" s="49" t="str">
        <f>IF(J14="","",J14)</f>
        <v>30. 11. 2023</v>
      </c>
      <c r="L56" s="32"/>
    </row>
    <row r="57" spans="2:47" s="1" customFormat="1" ht="6.95" customHeight="1">
      <c r="B57" s="32"/>
      <c r="L57" s="32"/>
    </row>
    <row r="58" spans="2:47" s="1" customFormat="1" ht="15.2" customHeight="1">
      <c r="B58" s="32"/>
      <c r="C58" s="27" t="s">
        <v>26</v>
      </c>
      <c r="F58" s="25" t="str">
        <f>E17</f>
        <v>Krajská zdravotní, a.s.</v>
      </c>
      <c r="I58" s="27" t="s">
        <v>33</v>
      </c>
      <c r="J58" s="30" t="str">
        <f>E23</f>
        <v>Artech spol. s.r.o.</v>
      </c>
      <c r="L58" s="32"/>
    </row>
    <row r="59" spans="2:47" s="1" customFormat="1" ht="15.2" customHeight="1">
      <c r="B59" s="32"/>
      <c r="C59" s="27" t="s">
        <v>31</v>
      </c>
      <c r="F59" s="25" t="str">
        <f>IF(E20="","",E20)</f>
        <v>Vyplň údaj</v>
      </c>
      <c r="I59" s="27" t="s">
        <v>36</v>
      </c>
      <c r="J59" s="30" t="str">
        <f>E26</f>
        <v>Artech spol. s.r.o.</v>
      </c>
      <c r="L59" s="32"/>
    </row>
    <row r="60" spans="2:47" s="1" customFormat="1" ht="10.35" customHeight="1">
      <c r="B60" s="32"/>
      <c r="L60" s="32"/>
    </row>
    <row r="61" spans="2:47" s="1" customFormat="1" ht="29.25" customHeight="1">
      <c r="B61" s="32"/>
      <c r="C61" s="101" t="s">
        <v>144</v>
      </c>
      <c r="D61" s="95"/>
      <c r="E61" s="95"/>
      <c r="F61" s="95"/>
      <c r="G61" s="95"/>
      <c r="H61" s="95"/>
      <c r="I61" s="95"/>
      <c r="J61" s="102" t="s">
        <v>145</v>
      </c>
      <c r="K61" s="95"/>
      <c r="L61" s="32"/>
    </row>
    <row r="62" spans="2:47" s="1" customFormat="1" ht="10.35" customHeight="1">
      <c r="B62" s="32"/>
      <c r="L62" s="32"/>
    </row>
    <row r="63" spans="2:47" s="1" customFormat="1" ht="22.9" customHeight="1">
      <c r="B63" s="32"/>
      <c r="C63" s="103" t="s">
        <v>71</v>
      </c>
      <c r="J63" s="63">
        <f>J89</f>
        <v>0</v>
      </c>
      <c r="L63" s="32"/>
      <c r="AU63" s="17" t="s">
        <v>146</v>
      </c>
    </row>
    <row r="64" spans="2:47" s="8" customFormat="1" ht="24.95" customHeight="1">
      <c r="B64" s="104"/>
      <c r="D64" s="105" t="s">
        <v>1366</v>
      </c>
      <c r="E64" s="106"/>
      <c r="F64" s="106"/>
      <c r="G64" s="106"/>
      <c r="H64" s="106"/>
      <c r="I64" s="106"/>
      <c r="J64" s="107">
        <f>J90</f>
        <v>0</v>
      </c>
      <c r="L64" s="104"/>
    </row>
    <row r="65" spans="2:12" s="8" customFormat="1" ht="24.95" customHeight="1">
      <c r="B65" s="104"/>
      <c r="D65" s="105" t="s">
        <v>2675</v>
      </c>
      <c r="E65" s="106"/>
      <c r="F65" s="106"/>
      <c r="G65" s="106"/>
      <c r="H65" s="106"/>
      <c r="I65" s="106"/>
      <c r="J65" s="107">
        <f>J96</f>
        <v>0</v>
      </c>
      <c r="L65" s="104"/>
    </row>
    <row r="66" spans="2:12" s="8" customFormat="1" ht="24.95" customHeight="1">
      <c r="B66" s="104"/>
      <c r="D66" s="105" t="s">
        <v>2676</v>
      </c>
      <c r="E66" s="106"/>
      <c r="F66" s="106"/>
      <c r="G66" s="106"/>
      <c r="H66" s="106"/>
      <c r="I66" s="106"/>
      <c r="J66" s="107">
        <f>J117</f>
        <v>0</v>
      </c>
      <c r="L66" s="104"/>
    </row>
    <row r="67" spans="2:12" s="8" customFormat="1" ht="24.95" customHeight="1">
      <c r="B67" s="104"/>
      <c r="D67" s="105" t="s">
        <v>2677</v>
      </c>
      <c r="E67" s="106"/>
      <c r="F67" s="106"/>
      <c r="G67" s="106"/>
      <c r="H67" s="106"/>
      <c r="I67" s="106"/>
      <c r="J67" s="107">
        <f>J121</f>
        <v>0</v>
      </c>
      <c r="L67" s="104"/>
    </row>
    <row r="68" spans="2:12" s="1" customFormat="1" ht="21.75" customHeight="1">
      <c r="B68" s="32"/>
      <c r="L68" s="32"/>
    </row>
    <row r="69" spans="2:12" s="1" customFormat="1" ht="6.95" customHeight="1">
      <c r="B69" s="41"/>
      <c r="C69" s="42"/>
      <c r="D69" s="42"/>
      <c r="E69" s="42"/>
      <c r="F69" s="42"/>
      <c r="G69" s="42"/>
      <c r="H69" s="42"/>
      <c r="I69" s="42"/>
      <c r="J69" s="42"/>
      <c r="K69" s="42"/>
      <c r="L69" s="32"/>
    </row>
    <row r="73" spans="2:12" s="1" customFormat="1" ht="6.95" customHeight="1">
      <c r="B73" s="43"/>
      <c r="C73" s="44"/>
      <c r="D73" s="44"/>
      <c r="E73" s="44"/>
      <c r="F73" s="44"/>
      <c r="G73" s="44"/>
      <c r="H73" s="44"/>
      <c r="I73" s="44"/>
      <c r="J73" s="44"/>
      <c r="K73" s="44"/>
      <c r="L73" s="32"/>
    </row>
    <row r="74" spans="2:12" s="1" customFormat="1" ht="24.95" customHeight="1">
      <c r="B74" s="32"/>
      <c r="C74" s="21" t="s">
        <v>159</v>
      </c>
      <c r="L74" s="32"/>
    </row>
    <row r="75" spans="2:12" s="1" customFormat="1" ht="6.95" customHeight="1">
      <c r="B75" s="32"/>
      <c r="L75" s="32"/>
    </row>
    <row r="76" spans="2:12" s="1" customFormat="1" ht="12" customHeight="1">
      <c r="B76" s="32"/>
      <c r="C76" s="27" t="s">
        <v>16</v>
      </c>
      <c r="L76" s="32"/>
    </row>
    <row r="77" spans="2:12" s="1" customFormat="1" ht="26.25" customHeight="1">
      <c r="B77" s="32"/>
      <c r="E77" s="252" t="str">
        <f>E7</f>
        <v>Modernizace a rozšíření centrální sterilizace CS I v pavilonu A – Masarykova nem. v Ústí nad Labem</v>
      </c>
      <c r="F77" s="253"/>
      <c r="G77" s="253"/>
      <c r="H77" s="253"/>
      <c r="L77" s="32"/>
    </row>
    <row r="78" spans="2:12" ht="12" customHeight="1">
      <c r="B78" s="20"/>
      <c r="C78" s="27" t="s">
        <v>139</v>
      </c>
      <c r="L78" s="20"/>
    </row>
    <row r="79" spans="2:12" s="1" customFormat="1" ht="16.5" customHeight="1">
      <c r="B79" s="32"/>
      <c r="E79" s="252" t="s">
        <v>1364</v>
      </c>
      <c r="F79" s="254"/>
      <c r="G79" s="254"/>
      <c r="H79" s="254"/>
      <c r="L79" s="32"/>
    </row>
    <row r="80" spans="2:12" s="1" customFormat="1" ht="12" customHeight="1">
      <c r="B80" s="32"/>
      <c r="C80" s="27" t="s">
        <v>141</v>
      </c>
      <c r="L80" s="32"/>
    </row>
    <row r="81" spans="2:65" s="1" customFormat="1" ht="16.5" customHeight="1">
      <c r="B81" s="32"/>
      <c r="E81" s="215" t="str">
        <f>E11</f>
        <v>D1.01.4.7 - Stlačený vzduch</v>
      </c>
      <c r="F81" s="254"/>
      <c r="G81" s="254"/>
      <c r="H81" s="254"/>
      <c r="L81" s="32"/>
    </row>
    <row r="82" spans="2:65" s="1" customFormat="1" ht="6.95" customHeight="1">
      <c r="B82" s="32"/>
      <c r="L82" s="32"/>
    </row>
    <row r="83" spans="2:65" s="1" customFormat="1" ht="12" customHeight="1">
      <c r="B83" s="32"/>
      <c r="C83" s="27" t="s">
        <v>22</v>
      </c>
      <c r="F83" s="25" t="str">
        <f>F14</f>
        <v>Ústí nad Labem</v>
      </c>
      <c r="I83" s="27" t="s">
        <v>24</v>
      </c>
      <c r="J83" s="49" t="str">
        <f>IF(J14="","",J14)</f>
        <v>30. 11. 2023</v>
      </c>
      <c r="L83" s="32"/>
    </row>
    <row r="84" spans="2:65" s="1" customFormat="1" ht="6.95" customHeight="1">
      <c r="B84" s="32"/>
      <c r="L84" s="32"/>
    </row>
    <row r="85" spans="2:65" s="1" customFormat="1" ht="15.2" customHeight="1">
      <c r="B85" s="32"/>
      <c r="C85" s="27" t="s">
        <v>26</v>
      </c>
      <c r="F85" s="25" t="str">
        <f>E17</f>
        <v>Krajská zdravotní, a.s.</v>
      </c>
      <c r="I85" s="27" t="s">
        <v>33</v>
      </c>
      <c r="J85" s="30" t="str">
        <f>E23</f>
        <v>Artech spol. s.r.o.</v>
      </c>
      <c r="L85" s="32"/>
    </row>
    <row r="86" spans="2:65" s="1" customFormat="1" ht="15.2" customHeight="1">
      <c r="B86" s="32"/>
      <c r="C86" s="27" t="s">
        <v>31</v>
      </c>
      <c r="F86" s="25" t="str">
        <f>IF(E20="","",E20)</f>
        <v>Vyplň údaj</v>
      </c>
      <c r="I86" s="27" t="s">
        <v>36</v>
      </c>
      <c r="J86" s="30" t="str">
        <f>E26</f>
        <v>Artech spol. s.r.o.</v>
      </c>
      <c r="L86" s="32"/>
    </row>
    <row r="87" spans="2:65" s="1" customFormat="1" ht="10.35" customHeight="1">
      <c r="B87" s="32"/>
      <c r="L87" s="32"/>
    </row>
    <row r="88" spans="2:65" s="10" customFormat="1" ht="29.25" customHeight="1">
      <c r="B88" s="112"/>
      <c r="C88" s="113" t="s">
        <v>160</v>
      </c>
      <c r="D88" s="114" t="s">
        <v>58</v>
      </c>
      <c r="E88" s="114" t="s">
        <v>54</v>
      </c>
      <c r="F88" s="114" t="s">
        <v>55</v>
      </c>
      <c r="G88" s="114" t="s">
        <v>161</v>
      </c>
      <c r="H88" s="114" t="s">
        <v>162</v>
      </c>
      <c r="I88" s="114" t="s">
        <v>163</v>
      </c>
      <c r="J88" s="114" t="s">
        <v>145</v>
      </c>
      <c r="K88" s="115" t="s">
        <v>164</v>
      </c>
      <c r="L88" s="112"/>
      <c r="M88" s="56" t="s">
        <v>21</v>
      </c>
      <c r="N88" s="57" t="s">
        <v>43</v>
      </c>
      <c r="O88" s="57" t="s">
        <v>165</v>
      </c>
      <c r="P88" s="57" t="s">
        <v>166</v>
      </c>
      <c r="Q88" s="57" t="s">
        <v>167</v>
      </c>
      <c r="R88" s="57" t="s">
        <v>168</v>
      </c>
      <c r="S88" s="57" t="s">
        <v>169</v>
      </c>
      <c r="T88" s="58" t="s">
        <v>170</v>
      </c>
    </row>
    <row r="89" spans="2:65" s="1" customFormat="1" ht="22.9" customHeight="1">
      <c r="B89" s="32"/>
      <c r="C89" s="61" t="s">
        <v>171</v>
      </c>
      <c r="J89" s="116">
        <f>BK89</f>
        <v>0</v>
      </c>
      <c r="L89" s="32"/>
      <c r="M89" s="59"/>
      <c r="N89" s="50"/>
      <c r="O89" s="50"/>
      <c r="P89" s="117">
        <f>P90+P96+P117+P121</f>
        <v>0</v>
      </c>
      <c r="Q89" s="50"/>
      <c r="R89" s="117">
        <f>R90+R96+R117+R121</f>
        <v>0</v>
      </c>
      <c r="S89" s="50"/>
      <c r="T89" s="118">
        <f>T90+T96+T117+T121</f>
        <v>0</v>
      </c>
      <c r="AT89" s="17" t="s">
        <v>72</v>
      </c>
      <c r="AU89" s="17" t="s">
        <v>146</v>
      </c>
      <c r="BK89" s="119">
        <f>BK90+BK96+BK117+BK121</f>
        <v>0</v>
      </c>
    </row>
    <row r="90" spans="2:65" s="11" customFormat="1" ht="25.9" customHeight="1">
      <c r="B90" s="120"/>
      <c r="D90" s="121" t="s">
        <v>72</v>
      </c>
      <c r="E90" s="122" t="s">
        <v>1376</v>
      </c>
      <c r="F90" s="122" t="s">
        <v>1377</v>
      </c>
      <c r="I90" s="123"/>
      <c r="J90" s="124">
        <f>BK90</f>
        <v>0</v>
      </c>
      <c r="L90" s="120"/>
      <c r="M90" s="125"/>
      <c r="P90" s="126">
        <f>SUM(P91:P95)</f>
        <v>0</v>
      </c>
      <c r="R90" s="126">
        <f>SUM(R91:R95)</f>
        <v>0</v>
      </c>
      <c r="T90" s="127">
        <f>SUM(T91:T95)</f>
        <v>0</v>
      </c>
      <c r="AR90" s="121" t="s">
        <v>80</v>
      </c>
      <c r="AT90" s="128" t="s">
        <v>72</v>
      </c>
      <c r="AU90" s="128" t="s">
        <v>73</v>
      </c>
      <c r="AY90" s="121" t="s">
        <v>174</v>
      </c>
      <c r="BK90" s="129">
        <f>SUM(BK91:BK95)</f>
        <v>0</v>
      </c>
    </row>
    <row r="91" spans="2:65" s="1" customFormat="1" ht="37.9" customHeight="1">
      <c r="B91" s="32"/>
      <c r="C91" s="132" t="s">
        <v>80</v>
      </c>
      <c r="D91" s="132" t="s">
        <v>176</v>
      </c>
      <c r="E91" s="133" t="s">
        <v>1862</v>
      </c>
      <c r="F91" s="134" t="s">
        <v>2678</v>
      </c>
      <c r="G91" s="135" t="s">
        <v>431</v>
      </c>
      <c r="H91" s="136">
        <v>48</v>
      </c>
      <c r="I91" s="137"/>
      <c r="J91" s="138">
        <f>ROUND(I91*H91,2)</f>
        <v>0</v>
      </c>
      <c r="K91" s="134" t="s">
        <v>218</v>
      </c>
      <c r="L91" s="32"/>
      <c r="M91" s="139" t="s">
        <v>21</v>
      </c>
      <c r="N91" s="140" t="s">
        <v>44</v>
      </c>
      <c r="P91" s="141">
        <f>O91*H91</f>
        <v>0</v>
      </c>
      <c r="Q91" s="141">
        <v>0</v>
      </c>
      <c r="R91" s="141">
        <f>Q91*H91</f>
        <v>0</v>
      </c>
      <c r="S91" s="141">
        <v>0</v>
      </c>
      <c r="T91" s="142">
        <f>S91*H91</f>
        <v>0</v>
      </c>
      <c r="AR91" s="143" t="s">
        <v>180</v>
      </c>
      <c r="AT91" s="143" t="s">
        <v>176</v>
      </c>
      <c r="AU91" s="143" t="s">
        <v>80</v>
      </c>
      <c r="AY91" s="17" t="s">
        <v>174</v>
      </c>
      <c r="BE91" s="144">
        <f>IF(N91="základní",J91,0)</f>
        <v>0</v>
      </c>
      <c r="BF91" s="144">
        <f>IF(N91="snížená",J91,0)</f>
        <v>0</v>
      </c>
      <c r="BG91" s="144">
        <f>IF(N91="zákl. přenesená",J91,0)</f>
        <v>0</v>
      </c>
      <c r="BH91" s="144">
        <f>IF(N91="sníž. přenesená",J91,0)</f>
        <v>0</v>
      </c>
      <c r="BI91" s="144">
        <f>IF(N91="nulová",J91,0)</f>
        <v>0</v>
      </c>
      <c r="BJ91" s="17" t="s">
        <v>80</v>
      </c>
      <c r="BK91" s="144">
        <f>ROUND(I91*H91,2)</f>
        <v>0</v>
      </c>
      <c r="BL91" s="17" t="s">
        <v>180</v>
      </c>
      <c r="BM91" s="143" t="s">
        <v>82</v>
      </c>
    </row>
    <row r="92" spans="2:65" s="1" customFormat="1" ht="24.2" customHeight="1">
      <c r="B92" s="32"/>
      <c r="C92" s="132" t="s">
        <v>82</v>
      </c>
      <c r="D92" s="132" t="s">
        <v>176</v>
      </c>
      <c r="E92" s="133" t="s">
        <v>2679</v>
      </c>
      <c r="F92" s="134" t="s">
        <v>2680</v>
      </c>
      <c r="G92" s="135" t="s">
        <v>812</v>
      </c>
      <c r="H92" s="136">
        <v>15</v>
      </c>
      <c r="I92" s="137"/>
      <c r="J92" s="138">
        <f>ROUND(I92*H92,2)</f>
        <v>0</v>
      </c>
      <c r="K92" s="134" t="s">
        <v>218</v>
      </c>
      <c r="L92" s="32"/>
      <c r="M92" s="139" t="s">
        <v>21</v>
      </c>
      <c r="N92" s="140" t="s">
        <v>44</v>
      </c>
      <c r="P92" s="141">
        <f>O92*H92</f>
        <v>0</v>
      </c>
      <c r="Q92" s="141">
        <v>0</v>
      </c>
      <c r="R92" s="141">
        <f>Q92*H92</f>
        <v>0</v>
      </c>
      <c r="S92" s="141">
        <v>0</v>
      </c>
      <c r="T92" s="142">
        <f>S92*H92</f>
        <v>0</v>
      </c>
      <c r="AR92" s="143" t="s">
        <v>180</v>
      </c>
      <c r="AT92" s="143" t="s">
        <v>176</v>
      </c>
      <c r="AU92" s="143" t="s">
        <v>80</v>
      </c>
      <c r="AY92" s="17" t="s">
        <v>174</v>
      </c>
      <c r="BE92" s="144">
        <f>IF(N92="základní",J92,0)</f>
        <v>0</v>
      </c>
      <c r="BF92" s="144">
        <f>IF(N92="snížená",J92,0)</f>
        <v>0</v>
      </c>
      <c r="BG92" s="144">
        <f>IF(N92="zákl. přenesená",J92,0)</f>
        <v>0</v>
      </c>
      <c r="BH92" s="144">
        <f>IF(N92="sníž. přenesená",J92,0)</f>
        <v>0</v>
      </c>
      <c r="BI92" s="144">
        <f>IF(N92="nulová",J92,0)</f>
        <v>0</v>
      </c>
      <c r="BJ92" s="17" t="s">
        <v>80</v>
      </c>
      <c r="BK92" s="144">
        <f>ROUND(I92*H92,2)</f>
        <v>0</v>
      </c>
      <c r="BL92" s="17" t="s">
        <v>180</v>
      </c>
      <c r="BM92" s="143" t="s">
        <v>180</v>
      </c>
    </row>
    <row r="93" spans="2:65" s="1" customFormat="1" ht="37.9" customHeight="1">
      <c r="B93" s="32"/>
      <c r="C93" s="132" t="s">
        <v>108</v>
      </c>
      <c r="D93" s="132" t="s">
        <v>176</v>
      </c>
      <c r="E93" s="133" t="s">
        <v>1398</v>
      </c>
      <c r="F93" s="134" t="s">
        <v>1399</v>
      </c>
      <c r="G93" s="135" t="s">
        <v>307</v>
      </c>
      <c r="H93" s="136">
        <v>0.55500000000000005</v>
      </c>
      <c r="I93" s="137"/>
      <c r="J93" s="138">
        <f>ROUND(I93*H93,2)</f>
        <v>0</v>
      </c>
      <c r="K93" s="134" t="s">
        <v>179</v>
      </c>
      <c r="L93" s="32"/>
      <c r="M93" s="139" t="s">
        <v>21</v>
      </c>
      <c r="N93" s="140" t="s">
        <v>44</v>
      </c>
      <c r="P93" s="141">
        <f>O93*H93</f>
        <v>0</v>
      </c>
      <c r="Q93" s="141">
        <v>0</v>
      </c>
      <c r="R93" s="141">
        <f>Q93*H93</f>
        <v>0</v>
      </c>
      <c r="S93" s="141">
        <v>0</v>
      </c>
      <c r="T93" s="142">
        <f>S93*H93</f>
        <v>0</v>
      </c>
      <c r="AR93" s="143" t="s">
        <v>180</v>
      </c>
      <c r="AT93" s="143" t="s">
        <v>176</v>
      </c>
      <c r="AU93" s="143" t="s">
        <v>80</v>
      </c>
      <c r="AY93" s="17" t="s">
        <v>174</v>
      </c>
      <c r="BE93" s="144">
        <f>IF(N93="základní",J93,0)</f>
        <v>0</v>
      </c>
      <c r="BF93" s="144">
        <f>IF(N93="snížená",J93,0)</f>
        <v>0</v>
      </c>
      <c r="BG93" s="144">
        <f>IF(N93="zákl. přenesená",J93,0)</f>
        <v>0</v>
      </c>
      <c r="BH93" s="144">
        <f>IF(N93="sníž. přenesená",J93,0)</f>
        <v>0</v>
      </c>
      <c r="BI93" s="144">
        <f>IF(N93="nulová",J93,0)</f>
        <v>0</v>
      </c>
      <c r="BJ93" s="17" t="s">
        <v>80</v>
      </c>
      <c r="BK93" s="144">
        <f>ROUND(I93*H93,2)</f>
        <v>0</v>
      </c>
      <c r="BL93" s="17" t="s">
        <v>180</v>
      </c>
      <c r="BM93" s="143" t="s">
        <v>215</v>
      </c>
    </row>
    <row r="94" spans="2:65" s="1" customFormat="1" ht="11.25">
      <c r="B94" s="32"/>
      <c r="D94" s="145" t="s">
        <v>182</v>
      </c>
      <c r="F94" s="146" t="s">
        <v>1400</v>
      </c>
      <c r="I94" s="147"/>
      <c r="L94" s="32"/>
      <c r="M94" s="148"/>
      <c r="T94" s="53"/>
      <c r="AT94" s="17" t="s">
        <v>182</v>
      </c>
      <c r="AU94" s="17" t="s">
        <v>80</v>
      </c>
    </row>
    <row r="95" spans="2:65" s="1" customFormat="1" ht="37.9" customHeight="1">
      <c r="B95" s="32"/>
      <c r="C95" s="132" t="s">
        <v>180</v>
      </c>
      <c r="D95" s="132" t="s">
        <v>176</v>
      </c>
      <c r="E95" s="133" t="s">
        <v>2681</v>
      </c>
      <c r="F95" s="134" t="s">
        <v>1402</v>
      </c>
      <c r="G95" s="135" t="s">
        <v>307</v>
      </c>
      <c r="H95" s="136">
        <v>0.55500000000000005</v>
      </c>
      <c r="I95" s="137"/>
      <c r="J95" s="138">
        <f>ROUND(I95*H95,2)</f>
        <v>0</v>
      </c>
      <c r="K95" s="134" t="s">
        <v>218</v>
      </c>
      <c r="L95" s="32"/>
      <c r="M95" s="139" t="s">
        <v>21</v>
      </c>
      <c r="N95" s="140" t="s">
        <v>44</v>
      </c>
      <c r="P95" s="141">
        <f>O95*H95</f>
        <v>0</v>
      </c>
      <c r="Q95" s="141">
        <v>0</v>
      </c>
      <c r="R95" s="141">
        <f>Q95*H95</f>
        <v>0</v>
      </c>
      <c r="S95" s="141">
        <v>0</v>
      </c>
      <c r="T95" s="142">
        <f>S95*H95</f>
        <v>0</v>
      </c>
      <c r="AR95" s="143" t="s">
        <v>180</v>
      </c>
      <c r="AT95" s="143" t="s">
        <v>176</v>
      </c>
      <c r="AU95" s="143" t="s">
        <v>80</v>
      </c>
      <c r="AY95" s="17" t="s">
        <v>174</v>
      </c>
      <c r="BE95" s="144">
        <f>IF(N95="základní",J95,0)</f>
        <v>0</v>
      </c>
      <c r="BF95" s="144">
        <f>IF(N95="snížená",J95,0)</f>
        <v>0</v>
      </c>
      <c r="BG95" s="144">
        <f>IF(N95="zákl. přenesená",J95,0)</f>
        <v>0</v>
      </c>
      <c r="BH95" s="144">
        <f>IF(N95="sníž. přenesená",J95,0)</f>
        <v>0</v>
      </c>
      <c r="BI95" s="144">
        <f>IF(N95="nulová",J95,0)</f>
        <v>0</v>
      </c>
      <c r="BJ95" s="17" t="s">
        <v>80</v>
      </c>
      <c r="BK95" s="144">
        <f>ROUND(I95*H95,2)</f>
        <v>0</v>
      </c>
      <c r="BL95" s="17" t="s">
        <v>180</v>
      </c>
      <c r="BM95" s="143" t="s">
        <v>234</v>
      </c>
    </row>
    <row r="96" spans="2:65" s="11" customFormat="1" ht="25.9" customHeight="1">
      <c r="B96" s="120"/>
      <c r="D96" s="121" t="s">
        <v>72</v>
      </c>
      <c r="E96" s="122" t="s">
        <v>1403</v>
      </c>
      <c r="F96" s="122" t="s">
        <v>2682</v>
      </c>
      <c r="I96" s="123"/>
      <c r="J96" s="124">
        <f>BK96</f>
        <v>0</v>
      </c>
      <c r="L96" s="120"/>
      <c r="M96" s="125"/>
      <c r="P96" s="126">
        <f>SUM(P97:P116)</f>
        <v>0</v>
      </c>
      <c r="R96" s="126">
        <f>SUM(R97:R116)</f>
        <v>0</v>
      </c>
      <c r="T96" s="127">
        <f>SUM(T97:T116)</f>
        <v>0</v>
      </c>
      <c r="AR96" s="121" t="s">
        <v>80</v>
      </c>
      <c r="AT96" s="128" t="s">
        <v>72</v>
      </c>
      <c r="AU96" s="128" t="s">
        <v>73</v>
      </c>
      <c r="AY96" s="121" t="s">
        <v>174</v>
      </c>
      <c r="BK96" s="129">
        <f>SUM(BK97:BK116)</f>
        <v>0</v>
      </c>
    </row>
    <row r="97" spans="2:65" s="1" customFormat="1" ht="37.9" customHeight="1">
      <c r="B97" s="32"/>
      <c r="C97" s="132" t="s">
        <v>209</v>
      </c>
      <c r="D97" s="132" t="s">
        <v>176</v>
      </c>
      <c r="E97" s="133" t="s">
        <v>2683</v>
      </c>
      <c r="F97" s="134" t="s">
        <v>2684</v>
      </c>
      <c r="G97" s="135" t="s">
        <v>431</v>
      </c>
      <c r="H97" s="136">
        <v>33.700000000000003</v>
      </c>
      <c r="I97" s="137"/>
      <c r="J97" s="138">
        <f t="shared" ref="J97:J116" si="0">ROUND(I97*H97,2)</f>
        <v>0</v>
      </c>
      <c r="K97" s="134" t="s">
        <v>218</v>
      </c>
      <c r="L97" s="32"/>
      <c r="M97" s="139" t="s">
        <v>21</v>
      </c>
      <c r="N97" s="140" t="s">
        <v>44</v>
      </c>
      <c r="P97" s="141">
        <f t="shared" ref="P97:P116" si="1">O97*H97</f>
        <v>0</v>
      </c>
      <c r="Q97" s="141">
        <v>0</v>
      </c>
      <c r="R97" s="141">
        <f t="shared" ref="R97:R116" si="2">Q97*H97</f>
        <v>0</v>
      </c>
      <c r="S97" s="141">
        <v>0</v>
      </c>
      <c r="T97" s="142">
        <f t="shared" ref="T97:T116" si="3">S97*H97</f>
        <v>0</v>
      </c>
      <c r="AR97" s="143" t="s">
        <v>180</v>
      </c>
      <c r="AT97" s="143" t="s">
        <v>176</v>
      </c>
      <c r="AU97" s="143" t="s">
        <v>80</v>
      </c>
      <c r="AY97" s="17" t="s">
        <v>174</v>
      </c>
      <c r="BE97" s="144">
        <f t="shared" ref="BE97:BE116" si="4">IF(N97="základní",J97,0)</f>
        <v>0</v>
      </c>
      <c r="BF97" s="144">
        <f t="shared" ref="BF97:BF116" si="5">IF(N97="snížená",J97,0)</f>
        <v>0</v>
      </c>
      <c r="BG97" s="144">
        <f t="shared" ref="BG97:BG116" si="6">IF(N97="zákl. přenesená",J97,0)</f>
        <v>0</v>
      </c>
      <c r="BH97" s="144">
        <f t="shared" ref="BH97:BH116" si="7">IF(N97="sníž. přenesená",J97,0)</f>
        <v>0</v>
      </c>
      <c r="BI97" s="144">
        <f t="shared" ref="BI97:BI116" si="8">IF(N97="nulová",J97,0)</f>
        <v>0</v>
      </c>
      <c r="BJ97" s="17" t="s">
        <v>80</v>
      </c>
      <c r="BK97" s="144">
        <f t="shared" ref="BK97:BK116" si="9">ROUND(I97*H97,2)</f>
        <v>0</v>
      </c>
      <c r="BL97" s="17" t="s">
        <v>180</v>
      </c>
      <c r="BM97" s="143" t="s">
        <v>249</v>
      </c>
    </row>
    <row r="98" spans="2:65" s="1" customFormat="1" ht="16.5" customHeight="1">
      <c r="B98" s="32"/>
      <c r="C98" s="181" t="s">
        <v>215</v>
      </c>
      <c r="D98" s="181" t="s">
        <v>682</v>
      </c>
      <c r="E98" s="182" t="s">
        <v>2685</v>
      </c>
      <c r="F98" s="183" t="s">
        <v>2686</v>
      </c>
      <c r="G98" s="184" t="s">
        <v>812</v>
      </c>
      <c r="H98" s="185">
        <v>7</v>
      </c>
      <c r="I98" s="186"/>
      <c r="J98" s="187">
        <f t="shared" si="0"/>
        <v>0</v>
      </c>
      <c r="K98" s="183" t="s">
        <v>218</v>
      </c>
      <c r="L98" s="188"/>
      <c r="M98" s="189" t="s">
        <v>21</v>
      </c>
      <c r="N98" s="190" t="s">
        <v>44</v>
      </c>
      <c r="P98" s="141">
        <f t="shared" si="1"/>
        <v>0</v>
      </c>
      <c r="Q98" s="141">
        <v>0</v>
      </c>
      <c r="R98" s="141">
        <f t="shared" si="2"/>
        <v>0</v>
      </c>
      <c r="S98" s="141">
        <v>0</v>
      </c>
      <c r="T98" s="142">
        <f t="shared" si="3"/>
        <v>0</v>
      </c>
      <c r="AR98" s="143" t="s">
        <v>234</v>
      </c>
      <c r="AT98" s="143" t="s">
        <v>682</v>
      </c>
      <c r="AU98" s="143" t="s">
        <v>80</v>
      </c>
      <c r="AY98" s="17" t="s">
        <v>174</v>
      </c>
      <c r="BE98" s="144">
        <f t="shared" si="4"/>
        <v>0</v>
      </c>
      <c r="BF98" s="144">
        <f t="shared" si="5"/>
        <v>0</v>
      </c>
      <c r="BG98" s="144">
        <f t="shared" si="6"/>
        <v>0</v>
      </c>
      <c r="BH98" s="144">
        <f t="shared" si="7"/>
        <v>0</v>
      </c>
      <c r="BI98" s="144">
        <f t="shared" si="8"/>
        <v>0</v>
      </c>
      <c r="BJ98" s="17" t="s">
        <v>80</v>
      </c>
      <c r="BK98" s="144">
        <f t="shared" si="9"/>
        <v>0</v>
      </c>
      <c r="BL98" s="17" t="s">
        <v>180</v>
      </c>
      <c r="BM98" s="143" t="s">
        <v>274</v>
      </c>
    </row>
    <row r="99" spans="2:65" s="1" customFormat="1" ht="37.9" customHeight="1">
      <c r="B99" s="32"/>
      <c r="C99" s="132" t="s">
        <v>228</v>
      </c>
      <c r="D99" s="132" t="s">
        <v>176</v>
      </c>
      <c r="E99" s="133" t="s">
        <v>2687</v>
      </c>
      <c r="F99" s="134" t="s">
        <v>2688</v>
      </c>
      <c r="G99" s="135" t="s">
        <v>431</v>
      </c>
      <c r="H99" s="136">
        <v>35.200000000000003</v>
      </c>
      <c r="I99" s="137"/>
      <c r="J99" s="138">
        <f t="shared" si="0"/>
        <v>0</v>
      </c>
      <c r="K99" s="134" t="s">
        <v>218</v>
      </c>
      <c r="L99" s="32"/>
      <c r="M99" s="139" t="s">
        <v>21</v>
      </c>
      <c r="N99" s="140" t="s">
        <v>44</v>
      </c>
      <c r="P99" s="141">
        <f t="shared" si="1"/>
        <v>0</v>
      </c>
      <c r="Q99" s="141">
        <v>0</v>
      </c>
      <c r="R99" s="141">
        <f t="shared" si="2"/>
        <v>0</v>
      </c>
      <c r="S99" s="141">
        <v>0</v>
      </c>
      <c r="T99" s="142">
        <f t="shared" si="3"/>
        <v>0</v>
      </c>
      <c r="AR99" s="143" t="s">
        <v>180</v>
      </c>
      <c r="AT99" s="143" t="s">
        <v>176</v>
      </c>
      <c r="AU99" s="143" t="s">
        <v>80</v>
      </c>
      <c r="AY99" s="17" t="s">
        <v>174</v>
      </c>
      <c r="BE99" s="144">
        <f t="shared" si="4"/>
        <v>0</v>
      </c>
      <c r="BF99" s="144">
        <f t="shared" si="5"/>
        <v>0</v>
      </c>
      <c r="BG99" s="144">
        <f t="shared" si="6"/>
        <v>0</v>
      </c>
      <c r="BH99" s="144">
        <f t="shared" si="7"/>
        <v>0</v>
      </c>
      <c r="BI99" s="144">
        <f t="shared" si="8"/>
        <v>0</v>
      </c>
      <c r="BJ99" s="17" t="s">
        <v>80</v>
      </c>
      <c r="BK99" s="144">
        <f t="shared" si="9"/>
        <v>0</v>
      </c>
      <c r="BL99" s="17" t="s">
        <v>180</v>
      </c>
      <c r="BM99" s="143" t="s">
        <v>304</v>
      </c>
    </row>
    <row r="100" spans="2:65" s="1" customFormat="1" ht="16.5" customHeight="1">
      <c r="B100" s="32"/>
      <c r="C100" s="181" t="s">
        <v>234</v>
      </c>
      <c r="D100" s="181" t="s">
        <v>682</v>
      </c>
      <c r="E100" s="182" t="s">
        <v>2689</v>
      </c>
      <c r="F100" s="183" t="s">
        <v>2690</v>
      </c>
      <c r="G100" s="184" t="s">
        <v>812</v>
      </c>
      <c r="H100" s="185">
        <v>8</v>
      </c>
      <c r="I100" s="186"/>
      <c r="J100" s="187">
        <f t="shared" si="0"/>
        <v>0</v>
      </c>
      <c r="K100" s="183" t="s">
        <v>218</v>
      </c>
      <c r="L100" s="188"/>
      <c r="M100" s="189" t="s">
        <v>21</v>
      </c>
      <c r="N100" s="190" t="s">
        <v>44</v>
      </c>
      <c r="P100" s="141">
        <f t="shared" si="1"/>
        <v>0</v>
      </c>
      <c r="Q100" s="141">
        <v>0</v>
      </c>
      <c r="R100" s="141">
        <f t="shared" si="2"/>
        <v>0</v>
      </c>
      <c r="S100" s="141">
        <v>0</v>
      </c>
      <c r="T100" s="142">
        <f t="shared" si="3"/>
        <v>0</v>
      </c>
      <c r="AR100" s="143" t="s">
        <v>234</v>
      </c>
      <c r="AT100" s="143" t="s">
        <v>682</v>
      </c>
      <c r="AU100" s="143" t="s">
        <v>80</v>
      </c>
      <c r="AY100" s="17" t="s">
        <v>174</v>
      </c>
      <c r="BE100" s="144">
        <f t="shared" si="4"/>
        <v>0</v>
      </c>
      <c r="BF100" s="144">
        <f t="shared" si="5"/>
        <v>0</v>
      </c>
      <c r="BG100" s="144">
        <f t="shared" si="6"/>
        <v>0</v>
      </c>
      <c r="BH100" s="144">
        <f t="shared" si="7"/>
        <v>0</v>
      </c>
      <c r="BI100" s="144">
        <f t="shared" si="8"/>
        <v>0</v>
      </c>
      <c r="BJ100" s="17" t="s">
        <v>80</v>
      </c>
      <c r="BK100" s="144">
        <f t="shared" si="9"/>
        <v>0</v>
      </c>
      <c r="BL100" s="17" t="s">
        <v>180</v>
      </c>
      <c r="BM100" s="143" t="s">
        <v>315</v>
      </c>
    </row>
    <row r="101" spans="2:65" s="1" customFormat="1" ht="37.9" customHeight="1">
      <c r="B101" s="32"/>
      <c r="C101" s="132" t="s">
        <v>207</v>
      </c>
      <c r="D101" s="132" t="s">
        <v>176</v>
      </c>
      <c r="E101" s="133" t="s">
        <v>2691</v>
      </c>
      <c r="F101" s="134" t="s">
        <v>2692</v>
      </c>
      <c r="G101" s="135" t="s">
        <v>431</v>
      </c>
      <c r="H101" s="136">
        <v>59.4</v>
      </c>
      <c r="I101" s="137"/>
      <c r="J101" s="138">
        <f t="shared" si="0"/>
        <v>0</v>
      </c>
      <c r="K101" s="134" t="s">
        <v>218</v>
      </c>
      <c r="L101" s="32"/>
      <c r="M101" s="139" t="s">
        <v>21</v>
      </c>
      <c r="N101" s="140" t="s">
        <v>44</v>
      </c>
      <c r="P101" s="141">
        <f t="shared" si="1"/>
        <v>0</v>
      </c>
      <c r="Q101" s="141">
        <v>0</v>
      </c>
      <c r="R101" s="141">
        <f t="shared" si="2"/>
        <v>0</v>
      </c>
      <c r="S101" s="141">
        <v>0</v>
      </c>
      <c r="T101" s="142">
        <f t="shared" si="3"/>
        <v>0</v>
      </c>
      <c r="AR101" s="143" t="s">
        <v>180</v>
      </c>
      <c r="AT101" s="143" t="s">
        <v>176</v>
      </c>
      <c r="AU101" s="143" t="s">
        <v>80</v>
      </c>
      <c r="AY101" s="17" t="s">
        <v>174</v>
      </c>
      <c r="BE101" s="144">
        <f t="shared" si="4"/>
        <v>0</v>
      </c>
      <c r="BF101" s="144">
        <f t="shared" si="5"/>
        <v>0</v>
      </c>
      <c r="BG101" s="144">
        <f t="shared" si="6"/>
        <v>0</v>
      </c>
      <c r="BH101" s="144">
        <f t="shared" si="7"/>
        <v>0</v>
      </c>
      <c r="BI101" s="144">
        <f t="shared" si="8"/>
        <v>0</v>
      </c>
      <c r="BJ101" s="17" t="s">
        <v>80</v>
      </c>
      <c r="BK101" s="144">
        <f t="shared" si="9"/>
        <v>0</v>
      </c>
      <c r="BL101" s="17" t="s">
        <v>180</v>
      </c>
      <c r="BM101" s="143" t="s">
        <v>330</v>
      </c>
    </row>
    <row r="102" spans="2:65" s="1" customFormat="1" ht="16.5" customHeight="1">
      <c r="B102" s="32"/>
      <c r="C102" s="181" t="s">
        <v>249</v>
      </c>
      <c r="D102" s="181" t="s">
        <v>682</v>
      </c>
      <c r="E102" s="182" t="s">
        <v>2693</v>
      </c>
      <c r="F102" s="183" t="s">
        <v>2694</v>
      </c>
      <c r="G102" s="184" t="s">
        <v>812</v>
      </c>
      <c r="H102" s="185">
        <v>12</v>
      </c>
      <c r="I102" s="186"/>
      <c r="J102" s="187">
        <f t="shared" si="0"/>
        <v>0</v>
      </c>
      <c r="K102" s="183" t="s">
        <v>218</v>
      </c>
      <c r="L102" s="188"/>
      <c r="M102" s="189" t="s">
        <v>21</v>
      </c>
      <c r="N102" s="190" t="s">
        <v>44</v>
      </c>
      <c r="P102" s="141">
        <f t="shared" si="1"/>
        <v>0</v>
      </c>
      <c r="Q102" s="141">
        <v>0</v>
      </c>
      <c r="R102" s="141">
        <f t="shared" si="2"/>
        <v>0</v>
      </c>
      <c r="S102" s="141">
        <v>0</v>
      </c>
      <c r="T102" s="142">
        <f t="shared" si="3"/>
        <v>0</v>
      </c>
      <c r="AR102" s="143" t="s">
        <v>234</v>
      </c>
      <c r="AT102" s="143" t="s">
        <v>682</v>
      </c>
      <c r="AU102" s="143" t="s">
        <v>80</v>
      </c>
      <c r="AY102" s="17" t="s">
        <v>174</v>
      </c>
      <c r="BE102" s="144">
        <f t="shared" si="4"/>
        <v>0</v>
      </c>
      <c r="BF102" s="144">
        <f t="shared" si="5"/>
        <v>0</v>
      </c>
      <c r="BG102" s="144">
        <f t="shared" si="6"/>
        <v>0</v>
      </c>
      <c r="BH102" s="144">
        <f t="shared" si="7"/>
        <v>0</v>
      </c>
      <c r="BI102" s="144">
        <f t="shared" si="8"/>
        <v>0</v>
      </c>
      <c r="BJ102" s="17" t="s">
        <v>80</v>
      </c>
      <c r="BK102" s="144">
        <f t="shared" si="9"/>
        <v>0</v>
      </c>
      <c r="BL102" s="17" t="s">
        <v>180</v>
      </c>
      <c r="BM102" s="143" t="s">
        <v>342</v>
      </c>
    </row>
    <row r="103" spans="2:65" s="1" customFormat="1" ht="37.9" customHeight="1">
      <c r="B103" s="32"/>
      <c r="C103" s="132" t="s">
        <v>262</v>
      </c>
      <c r="D103" s="132" t="s">
        <v>176</v>
      </c>
      <c r="E103" s="133" t="s">
        <v>2695</v>
      </c>
      <c r="F103" s="134" t="s">
        <v>2696</v>
      </c>
      <c r="G103" s="135" t="s">
        <v>431</v>
      </c>
      <c r="H103" s="136">
        <v>14.9</v>
      </c>
      <c r="I103" s="137"/>
      <c r="J103" s="138">
        <f t="shared" si="0"/>
        <v>0</v>
      </c>
      <c r="K103" s="134" t="s">
        <v>218</v>
      </c>
      <c r="L103" s="32"/>
      <c r="M103" s="139" t="s">
        <v>21</v>
      </c>
      <c r="N103" s="140" t="s">
        <v>44</v>
      </c>
      <c r="P103" s="141">
        <f t="shared" si="1"/>
        <v>0</v>
      </c>
      <c r="Q103" s="141">
        <v>0</v>
      </c>
      <c r="R103" s="141">
        <f t="shared" si="2"/>
        <v>0</v>
      </c>
      <c r="S103" s="141">
        <v>0</v>
      </c>
      <c r="T103" s="142">
        <f t="shared" si="3"/>
        <v>0</v>
      </c>
      <c r="AR103" s="143" t="s">
        <v>180</v>
      </c>
      <c r="AT103" s="143" t="s">
        <v>176</v>
      </c>
      <c r="AU103" s="143" t="s">
        <v>80</v>
      </c>
      <c r="AY103" s="17" t="s">
        <v>174</v>
      </c>
      <c r="BE103" s="144">
        <f t="shared" si="4"/>
        <v>0</v>
      </c>
      <c r="BF103" s="144">
        <f t="shared" si="5"/>
        <v>0</v>
      </c>
      <c r="BG103" s="144">
        <f t="shared" si="6"/>
        <v>0</v>
      </c>
      <c r="BH103" s="144">
        <f t="shared" si="7"/>
        <v>0</v>
      </c>
      <c r="BI103" s="144">
        <f t="shared" si="8"/>
        <v>0</v>
      </c>
      <c r="BJ103" s="17" t="s">
        <v>80</v>
      </c>
      <c r="BK103" s="144">
        <f t="shared" si="9"/>
        <v>0</v>
      </c>
      <c r="BL103" s="17" t="s">
        <v>180</v>
      </c>
      <c r="BM103" s="143" t="s">
        <v>352</v>
      </c>
    </row>
    <row r="104" spans="2:65" s="1" customFormat="1" ht="16.5" customHeight="1">
      <c r="B104" s="32"/>
      <c r="C104" s="181" t="s">
        <v>274</v>
      </c>
      <c r="D104" s="181" t="s">
        <v>682</v>
      </c>
      <c r="E104" s="182" t="s">
        <v>2697</v>
      </c>
      <c r="F104" s="183" t="s">
        <v>2698</v>
      </c>
      <c r="G104" s="184" t="s">
        <v>812</v>
      </c>
      <c r="H104" s="185">
        <v>3</v>
      </c>
      <c r="I104" s="186"/>
      <c r="J104" s="187">
        <f t="shared" si="0"/>
        <v>0</v>
      </c>
      <c r="K104" s="183" t="s">
        <v>218</v>
      </c>
      <c r="L104" s="188"/>
      <c r="M104" s="189" t="s">
        <v>21</v>
      </c>
      <c r="N104" s="190" t="s">
        <v>44</v>
      </c>
      <c r="P104" s="141">
        <f t="shared" si="1"/>
        <v>0</v>
      </c>
      <c r="Q104" s="141">
        <v>0</v>
      </c>
      <c r="R104" s="141">
        <f t="shared" si="2"/>
        <v>0</v>
      </c>
      <c r="S104" s="141">
        <v>0</v>
      </c>
      <c r="T104" s="142">
        <f t="shared" si="3"/>
        <v>0</v>
      </c>
      <c r="AR104" s="143" t="s">
        <v>234</v>
      </c>
      <c r="AT104" s="143" t="s">
        <v>682</v>
      </c>
      <c r="AU104" s="143" t="s">
        <v>80</v>
      </c>
      <c r="AY104" s="17" t="s">
        <v>174</v>
      </c>
      <c r="BE104" s="144">
        <f t="shared" si="4"/>
        <v>0</v>
      </c>
      <c r="BF104" s="144">
        <f t="shared" si="5"/>
        <v>0</v>
      </c>
      <c r="BG104" s="144">
        <f t="shared" si="6"/>
        <v>0</v>
      </c>
      <c r="BH104" s="144">
        <f t="shared" si="7"/>
        <v>0</v>
      </c>
      <c r="BI104" s="144">
        <f t="shared" si="8"/>
        <v>0</v>
      </c>
      <c r="BJ104" s="17" t="s">
        <v>80</v>
      </c>
      <c r="BK104" s="144">
        <f t="shared" si="9"/>
        <v>0</v>
      </c>
      <c r="BL104" s="17" t="s">
        <v>180</v>
      </c>
      <c r="BM104" s="143" t="s">
        <v>367</v>
      </c>
    </row>
    <row r="105" spans="2:65" s="1" customFormat="1" ht="37.9" customHeight="1">
      <c r="B105" s="32"/>
      <c r="C105" s="132" t="s">
        <v>289</v>
      </c>
      <c r="D105" s="132" t="s">
        <v>176</v>
      </c>
      <c r="E105" s="133" t="s">
        <v>2699</v>
      </c>
      <c r="F105" s="134" t="s">
        <v>2700</v>
      </c>
      <c r="G105" s="135" t="s">
        <v>431</v>
      </c>
      <c r="H105" s="136">
        <v>6</v>
      </c>
      <c r="I105" s="137"/>
      <c r="J105" s="138">
        <f t="shared" si="0"/>
        <v>0</v>
      </c>
      <c r="K105" s="134" t="s">
        <v>218</v>
      </c>
      <c r="L105" s="32"/>
      <c r="M105" s="139" t="s">
        <v>21</v>
      </c>
      <c r="N105" s="140" t="s">
        <v>44</v>
      </c>
      <c r="P105" s="141">
        <f t="shared" si="1"/>
        <v>0</v>
      </c>
      <c r="Q105" s="141">
        <v>0</v>
      </c>
      <c r="R105" s="141">
        <f t="shared" si="2"/>
        <v>0</v>
      </c>
      <c r="S105" s="141">
        <v>0</v>
      </c>
      <c r="T105" s="142">
        <f t="shared" si="3"/>
        <v>0</v>
      </c>
      <c r="AR105" s="143" t="s">
        <v>180</v>
      </c>
      <c r="AT105" s="143" t="s">
        <v>176</v>
      </c>
      <c r="AU105" s="143" t="s">
        <v>80</v>
      </c>
      <c r="AY105" s="17" t="s">
        <v>174</v>
      </c>
      <c r="BE105" s="144">
        <f t="shared" si="4"/>
        <v>0</v>
      </c>
      <c r="BF105" s="144">
        <f t="shared" si="5"/>
        <v>0</v>
      </c>
      <c r="BG105" s="144">
        <f t="shared" si="6"/>
        <v>0</v>
      </c>
      <c r="BH105" s="144">
        <f t="shared" si="7"/>
        <v>0</v>
      </c>
      <c r="BI105" s="144">
        <f t="shared" si="8"/>
        <v>0</v>
      </c>
      <c r="BJ105" s="17" t="s">
        <v>80</v>
      </c>
      <c r="BK105" s="144">
        <f t="shared" si="9"/>
        <v>0</v>
      </c>
      <c r="BL105" s="17" t="s">
        <v>180</v>
      </c>
      <c r="BM105" s="143" t="s">
        <v>381</v>
      </c>
    </row>
    <row r="106" spans="2:65" s="1" customFormat="1" ht="16.5" customHeight="1">
      <c r="B106" s="32"/>
      <c r="C106" s="181" t="s">
        <v>304</v>
      </c>
      <c r="D106" s="181" t="s">
        <v>682</v>
      </c>
      <c r="E106" s="182" t="s">
        <v>2701</v>
      </c>
      <c r="F106" s="183" t="s">
        <v>2702</v>
      </c>
      <c r="G106" s="184" t="s">
        <v>812</v>
      </c>
      <c r="H106" s="185">
        <v>2</v>
      </c>
      <c r="I106" s="186"/>
      <c r="J106" s="187">
        <f t="shared" si="0"/>
        <v>0</v>
      </c>
      <c r="K106" s="183" t="s">
        <v>218</v>
      </c>
      <c r="L106" s="188"/>
      <c r="M106" s="189" t="s">
        <v>21</v>
      </c>
      <c r="N106" s="190" t="s">
        <v>44</v>
      </c>
      <c r="P106" s="141">
        <f t="shared" si="1"/>
        <v>0</v>
      </c>
      <c r="Q106" s="141">
        <v>0</v>
      </c>
      <c r="R106" s="141">
        <f t="shared" si="2"/>
        <v>0</v>
      </c>
      <c r="S106" s="141">
        <v>0</v>
      </c>
      <c r="T106" s="142">
        <f t="shared" si="3"/>
        <v>0</v>
      </c>
      <c r="AR106" s="143" t="s">
        <v>234</v>
      </c>
      <c r="AT106" s="143" t="s">
        <v>682</v>
      </c>
      <c r="AU106" s="143" t="s">
        <v>80</v>
      </c>
      <c r="AY106" s="17" t="s">
        <v>174</v>
      </c>
      <c r="BE106" s="144">
        <f t="shared" si="4"/>
        <v>0</v>
      </c>
      <c r="BF106" s="144">
        <f t="shared" si="5"/>
        <v>0</v>
      </c>
      <c r="BG106" s="144">
        <f t="shared" si="6"/>
        <v>0</v>
      </c>
      <c r="BH106" s="144">
        <f t="shared" si="7"/>
        <v>0</v>
      </c>
      <c r="BI106" s="144">
        <f t="shared" si="8"/>
        <v>0</v>
      </c>
      <c r="BJ106" s="17" t="s">
        <v>80</v>
      </c>
      <c r="BK106" s="144">
        <f t="shared" si="9"/>
        <v>0</v>
      </c>
      <c r="BL106" s="17" t="s">
        <v>180</v>
      </c>
      <c r="BM106" s="143" t="s">
        <v>407</v>
      </c>
    </row>
    <row r="107" spans="2:65" s="1" customFormat="1" ht="37.9" customHeight="1">
      <c r="B107" s="32"/>
      <c r="C107" s="132" t="s">
        <v>8</v>
      </c>
      <c r="D107" s="132" t="s">
        <v>176</v>
      </c>
      <c r="E107" s="133" t="s">
        <v>2703</v>
      </c>
      <c r="F107" s="134" t="s">
        <v>2704</v>
      </c>
      <c r="G107" s="135" t="s">
        <v>431</v>
      </c>
      <c r="H107" s="136">
        <v>29.2</v>
      </c>
      <c r="I107" s="137"/>
      <c r="J107" s="138">
        <f t="shared" si="0"/>
        <v>0</v>
      </c>
      <c r="K107" s="134" t="s">
        <v>218</v>
      </c>
      <c r="L107" s="32"/>
      <c r="M107" s="139" t="s">
        <v>21</v>
      </c>
      <c r="N107" s="140" t="s">
        <v>44</v>
      </c>
      <c r="P107" s="141">
        <f t="shared" si="1"/>
        <v>0</v>
      </c>
      <c r="Q107" s="141">
        <v>0</v>
      </c>
      <c r="R107" s="141">
        <f t="shared" si="2"/>
        <v>0</v>
      </c>
      <c r="S107" s="141">
        <v>0</v>
      </c>
      <c r="T107" s="142">
        <f t="shared" si="3"/>
        <v>0</v>
      </c>
      <c r="AR107" s="143" t="s">
        <v>180</v>
      </c>
      <c r="AT107" s="143" t="s">
        <v>176</v>
      </c>
      <c r="AU107" s="143" t="s">
        <v>80</v>
      </c>
      <c r="AY107" s="17" t="s">
        <v>174</v>
      </c>
      <c r="BE107" s="144">
        <f t="shared" si="4"/>
        <v>0</v>
      </c>
      <c r="BF107" s="144">
        <f t="shared" si="5"/>
        <v>0</v>
      </c>
      <c r="BG107" s="144">
        <f t="shared" si="6"/>
        <v>0</v>
      </c>
      <c r="BH107" s="144">
        <f t="shared" si="7"/>
        <v>0</v>
      </c>
      <c r="BI107" s="144">
        <f t="shared" si="8"/>
        <v>0</v>
      </c>
      <c r="BJ107" s="17" t="s">
        <v>80</v>
      </c>
      <c r="BK107" s="144">
        <f t="shared" si="9"/>
        <v>0</v>
      </c>
      <c r="BL107" s="17" t="s">
        <v>180</v>
      </c>
      <c r="BM107" s="143" t="s">
        <v>428</v>
      </c>
    </row>
    <row r="108" spans="2:65" s="1" customFormat="1" ht="16.5" customHeight="1">
      <c r="B108" s="32"/>
      <c r="C108" s="181" t="s">
        <v>315</v>
      </c>
      <c r="D108" s="181" t="s">
        <v>682</v>
      </c>
      <c r="E108" s="182" t="s">
        <v>2705</v>
      </c>
      <c r="F108" s="183" t="s">
        <v>2706</v>
      </c>
      <c r="G108" s="184" t="s">
        <v>812</v>
      </c>
      <c r="H108" s="185">
        <v>6</v>
      </c>
      <c r="I108" s="186"/>
      <c r="J108" s="187">
        <f t="shared" si="0"/>
        <v>0</v>
      </c>
      <c r="K108" s="183" t="s">
        <v>218</v>
      </c>
      <c r="L108" s="188"/>
      <c r="M108" s="189" t="s">
        <v>21</v>
      </c>
      <c r="N108" s="190" t="s">
        <v>44</v>
      </c>
      <c r="P108" s="141">
        <f t="shared" si="1"/>
        <v>0</v>
      </c>
      <c r="Q108" s="141">
        <v>0</v>
      </c>
      <c r="R108" s="141">
        <f t="shared" si="2"/>
        <v>0</v>
      </c>
      <c r="S108" s="141">
        <v>0</v>
      </c>
      <c r="T108" s="142">
        <f t="shared" si="3"/>
        <v>0</v>
      </c>
      <c r="AR108" s="143" t="s">
        <v>234</v>
      </c>
      <c r="AT108" s="143" t="s">
        <v>682</v>
      </c>
      <c r="AU108" s="143" t="s">
        <v>80</v>
      </c>
      <c r="AY108" s="17" t="s">
        <v>174</v>
      </c>
      <c r="BE108" s="144">
        <f t="shared" si="4"/>
        <v>0</v>
      </c>
      <c r="BF108" s="144">
        <f t="shared" si="5"/>
        <v>0</v>
      </c>
      <c r="BG108" s="144">
        <f t="shared" si="6"/>
        <v>0</v>
      </c>
      <c r="BH108" s="144">
        <f t="shared" si="7"/>
        <v>0</v>
      </c>
      <c r="BI108" s="144">
        <f t="shared" si="8"/>
        <v>0</v>
      </c>
      <c r="BJ108" s="17" t="s">
        <v>80</v>
      </c>
      <c r="BK108" s="144">
        <f t="shared" si="9"/>
        <v>0</v>
      </c>
      <c r="BL108" s="17" t="s">
        <v>180</v>
      </c>
      <c r="BM108" s="143" t="s">
        <v>443</v>
      </c>
    </row>
    <row r="109" spans="2:65" s="1" customFormat="1" ht="37.9" customHeight="1">
      <c r="B109" s="32"/>
      <c r="C109" s="132" t="s">
        <v>323</v>
      </c>
      <c r="D109" s="132" t="s">
        <v>176</v>
      </c>
      <c r="E109" s="133" t="s">
        <v>2707</v>
      </c>
      <c r="F109" s="134" t="s">
        <v>2708</v>
      </c>
      <c r="G109" s="135" t="s">
        <v>431</v>
      </c>
      <c r="H109" s="136">
        <v>27.3</v>
      </c>
      <c r="I109" s="137"/>
      <c r="J109" s="138">
        <f t="shared" si="0"/>
        <v>0</v>
      </c>
      <c r="K109" s="134" t="s">
        <v>218</v>
      </c>
      <c r="L109" s="32"/>
      <c r="M109" s="139" t="s">
        <v>21</v>
      </c>
      <c r="N109" s="140" t="s">
        <v>44</v>
      </c>
      <c r="P109" s="141">
        <f t="shared" si="1"/>
        <v>0</v>
      </c>
      <c r="Q109" s="141">
        <v>0</v>
      </c>
      <c r="R109" s="141">
        <f t="shared" si="2"/>
        <v>0</v>
      </c>
      <c r="S109" s="141">
        <v>0</v>
      </c>
      <c r="T109" s="142">
        <f t="shared" si="3"/>
        <v>0</v>
      </c>
      <c r="AR109" s="143" t="s">
        <v>180</v>
      </c>
      <c r="AT109" s="143" t="s">
        <v>176</v>
      </c>
      <c r="AU109" s="143" t="s">
        <v>80</v>
      </c>
      <c r="AY109" s="17" t="s">
        <v>174</v>
      </c>
      <c r="BE109" s="144">
        <f t="shared" si="4"/>
        <v>0</v>
      </c>
      <c r="BF109" s="144">
        <f t="shared" si="5"/>
        <v>0</v>
      </c>
      <c r="BG109" s="144">
        <f t="shared" si="6"/>
        <v>0</v>
      </c>
      <c r="BH109" s="144">
        <f t="shared" si="7"/>
        <v>0</v>
      </c>
      <c r="BI109" s="144">
        <f t="shared" si="8"/>
        <v>0</v>
      </c>
      <c r="BJ109" s="17" t="s">
        <v>80</v>
      </c>
      <c r="BK109" s="144">
        <f t="shared" si="9"/>
        <v>0</v>
      </c>
      <c r="BL109" s="17" t="s">
        <v>180</v>
      </c>
      <c r="BM109" s="143" t="s">
        <v>458</v>
      </c>
    </row>
    <row r="110" spans="2:65" s="1" customFormat="1" ht="16.5" customHeight="1">
      <c r="B110" s="32"/>
      <c r="C110" s="181" t="s">
        <v>330</v>
      </c>
      <c r="D110" s="181" t="s">
        <v>682</v>
      </c>
      <c r="E110" s="182" t="s">
        <v>2709</v>
      </c>
      <c r="F110" s="183" t="s">
        <v>2710</v>
      </c>
      <c r="G110" s="184" t="s">
        <v>812</v>
      </c>
      <c r="H110" s="185">
        <v>6</v>
      </c>
      <c r="I110" s="186"/>
      <c r="J110" s="187">
        <f t="shared" si="0"/>
        <v>0</v>
      </c>
      <c r="K110" s="183" t="s">
        <v>218</v>
      </c>
      <c r="L110" s="188"/>
      <c r="M110" s="189" t="s">
        <v>21</v>
      </c>
      <c r="N110" s="190" t="s">
        <v>44</v>
      </c>
      <c r="P110" s="141">
        <f t="shared" si="1"/>
        <v>0</v>
      </c>
      <c r="Q110" s="141">
        <v>0</v>
      </c>
      <c r="R110" s="141">
        <f t="shared" si="2"/>
        <v>0</v>
      </c>
      <c r="S110" s="141">
        <v>0</v>
      </c>
      <c r="T110" s="142">
        <f t="shared" si="3"/>
        <v>0</v>
      </c>
      <c r="AR110" s="143" t="s">
        <v>234</v>
      </c>
      <c r="AT110" s="143" t="s">
        <v>682</v>
      </c>
      <c r="AU110" s="143" t="s">
        <v>80</v>
      </c>
      <c r="AY110" s="17" t="s">
        <v>174</v>
      </c>
      <c r="BE110" s="144">
        <f t="shared" si="4"/>
        <v>0</v>
      </c>
      <c r="BF110" s="144">
        <f t="shared" si="5"/>
        <v>0</v>
      </c>
      <c r="BG110" s="144">
        <f t="shared" si="6"/>
        <v>0</v>
      </c>
      <c r="BH110" s="144">
        <f t="shared" si="7"/>
        <v>0</v>
      </c>
      <c r="BI110" s="144">
        <f t="shared" si="8"/>
        <v>0</v>
      </c>
      <c r="BJ110" s="17" t="s">
        <v>80</v>
      </c>
      <c r="BK110" s="144">
        <f t="shared" si="9"/>
        <v>0</v>
      </c>
      <c r="BL110" s="17" t="s">
        <v>180</v>
      </c>
      <c r="BM110" s="143" t="s">
        <v>798</v>
      </c>
    </row>
    <row r="111" spans="2:65" s="1" customFormat="1" ht="37.9" customHeight="1">
      <c r="B111" s="32"/>
      <c r="C111" s="132" t="s">
        <v>337</v>
      </c>
      <c r="D111" s="132" t="s">
        <v>176</v>
      </c>
      <c r="E111" s="133" t="s">
        <v>2711</v>
      </c>
      <c r="F111" s="134" t="s">
        <v>2712</v>
      </c>
      <c r="G111" s="135" t="s">
        <v>1292</v>
      </c>
      <c r="H111" s="136">
        <v>1</v>
      </c>
      <c r="I111" s="137"/>
      <c r="J111" s="138">
        <f t="shared" si="0"/>
        <v>0</v>
      </c>
      <c r="K111" s="134" t="s">
        <v>218</v>
      </c>
      <c r="L111" s="32"/>
      <c r="M111" s="139" t="s">
        <v>21</v>
      </c>
      <c r="N111" s="140" t="s">
        <v>44</v>
      </c>
      <c r="P111" s="141">
        <f t="shared" si="1"/>
        <v>0</v>
      </c>
      <c r="Q111" s="141">
        <v>0</v>
      </c>
      <c r="R111" s="141">
        <f t="shared" si="2"/>
        <v>0</v>
      </c>
      <c r="S111" s="141">
        <v>0</v>
      </c>
      <c r="T111" s="142">
        <f t="shared" si="3"/>
        <v>0</v>
      </c>
      <c r="AR111" s="143" t="s">
        <v>180</v>
      </c>
      <c r="AT111" s="143" t="s">
        <v>176</v>
      </c>
      <c r="AU111" s="143" t="s">
        <v>80</v>
      </c>
      <c r="AY111" s="17" t="s">
        <v>174</v>
      </c>
      <c r="BE111" s="144">
        <f t="shared" si="4"/>
        <v>0</v>
      </c>
      <c r="BF111" s="144">
        <f t="shared" si="5"/>
        <v>0</v>
      </c>
      <c r="BG111" s="144">
        <f t="shared" si="6"/>
        <v>0</v>
      </c>
      <c r="BH111" s="144">
        <f t="shared" si="7"/>
        <v>0</v>
      </c>
      <c r="BI111" s="144">
        <f t="shared" si="8"/>
        <v>0</v>
      </c>
      <c r="BJ111" s="17" t="s">
        <v>80</v>
      </c>
      <c r="BK111" s="144">
        <f t="shared" si="9"/>
        <v>0</v>
      </c>
      <c r="BL111" s="17" t="s">
        <v>180</v>
      </c>
      <c r="BM111" s="143" t="s">
        <v>809</v>
      </c>
    </row>
    <row r="112" spans="2:65" s="1" customFormat="1" ht="37.9" customHeight="1">
      <c r="B112" s="32"/>
      <c r="C112" s="132" t="s">
        <v>342</v>
      </c>
      <c r="D112" s="132" t="s">
        <v>176</v>
      </c>
      <c r="E112" s="133" t="s">
        <v>2713</v>
      </c>
      <c r="F112" s="134" t="s">
        <v>2714</v>
      </c>
      <c r="G112" s="135" t="s">
        <v>1292</v>
      </c>
      <c r="H112" s="136">
        <v>1</v>
      </c>
      <c r="I112" s="137"/>
      <c r="J112" s="138">
        <f t="shared" si="0"/>
        <v>0</v>
      </c>
      <c r="K112" s="134" t="s">
        <v>218</v>
      </c>
      <c r="L112" s="32"/>
      <c r="M112" s="139" t="s">
        <v>21</v>
      </c>
      <c r="N112" s="140" t="s">
        <v>44</v>
      </c>
      <c r="P112" s="141">
        <f t="shared" si="1"/>
        <v>0</v>
      </c>
      <c r="Q112" s="141">
        <v>0</v>
      </c>
      <c r="R112" s="141">
        <f t="shared" si="2"/>
        <v>0</v>
      </c>
      <c r="S112" s="141">
        <v>0</v>
      </c>
      <c r="T112" s="142">
        <f t="shared" si="3"/>
        <v>0</v>
      </c>
      <c r="AR112" s="143" t="s">
        <v>180</v>
      </c>
      <c r="AT112" s="143" t="s">
        <v>176</v>
      </c>
      <c r="AU112" s="143" t="s">
        <v>80</v>
      </c>
      <c r="AY112" s="17" t="s">
        <v>174</v>
      </c>
      <c r="BE112" s="144">
        <f t="shared" si="4"/>
        <v>0</v>
      </c>
      <c r="BF112" s="144">
        <f t="shared" si="5"/>
        <v>0</v>
      </c>
      <c r="BG112" s="144">
        <f t="shared" si="6"/>
        <v>0</v>
      </c>
      <c r="BH112" s="144">
        <f t="shared" si="7"/>
        <v>0</v>
      </c>
      <c r="BI112" s="144">
        <f t="shared" si="8"/>
        <v>0</v>
      </c>
      <c r="BJ112" s="17" t="s">
        <v>80</v>
      </c>
      <c r="BK112" s="144">
        <f t="shared" si="9"/>
        <v>0</v>
      </c>
      <c r="BL112" s="17" t="s">
        <v>180</v>
      </c>
      <c r="BM112" s="143" t="s">
        <v>819</v>
      </c>
    </row>
    <row r="113" spans="2:65" s="1" customFormat="1" ht="21.75" customHeight="1">
      <c r="B113" s="32"/>
      <c r="C113" s="132" t="s">
        <v>7</v>
      </c>
      <c r="D113" s="132" t="s">
        <v>176</v>
      </c>
      <c r="E113" s="133" t="s">
        <v>2715</v>
      </c>
      <c r="F113" s="134" t="s">
        <v>2716</v>
      </c>
      <c r="G113" s="135" t="s">
        <v>431</v>
      </c>
      <c r="H113" s="136">
        <v>205.7</v>
      </c>
      <c r="I113" s="137"/>
      <c r="J113" s="138">
        <f t="shared" si="0"/>
        <v>0</v>
      </c>
      <c r="K113" s="134" t="s">
        <v>218</v>
      </c>
      <c r="L113" s="32"/>
      <c r="M113" s="139" t="s">
        <v>21</v>
      </c>
      <c r="N113" s="140" t="s">
        <v>44</v>
      </c>
      <c r="P113" s="141">
        <f t="shared" si="1"/>
        <v>0</v>
      </c>
      <c r="Q113" s="141">
        <v>0</v>
      </c>
      <c r="R113" s="141">
        <f t="shared" si="2"/>
        <v>0</v>
      </c>
      <c r="S113" s="141">
        <v>0</v>
      </c>
      <c r="T113" s="142">
        <f t="shared" si="3"/>
        <v>0</v>
      </c>
      <c r="AR113" s="143" t="s">
        <v>180</v>
      </c>
      <c r="AT113" s="143" t="s">
        <v>176</v>
      </c>
      <c r="AU113" s="143" t="s">
        <v>80</v>
      </c>
      <c r="AY113" s="17" t="s">
        <v>174</v>
      </c>
      <c r="BE113" s="144">
        <f t="shared" si="4"/>
        <v>0</v>
      </c>
      <c r="BF113" s="144">
        <f t="shared" si="5"/>
        <v>0</v>
      </c>
      <c r="BG113" s="144">
        <f t="shared" si="6"/>
        <v>0</v>
      </c>
      <c r="BH113" s="144">
        <f t="shared" si="7"/>
        <v>0</v>
      </c>
      <c r="BI113" s="144">
        <f t="shared" si="8"/>
        <v>0</v>
      </c>
      <c r="BJ113" s="17" t="s">
        <v>80</v>
      </c>
      <c r="BK113" s="144">
        <f t="shared" si="9"/>
        <v>0</v>
      </c>
      <c r="BL113" s="17" t="s">
        <v>180</v>
      </c>
      <c r="BM113" s="143" t="s">
        <v>827</v>
      </c>
    </row>
    <row r="114" spans="2:65" s="1" customFormat="1" ht="16.5" customHeight="1">
      <c r="B114" s="32"/>
      <c r="C114" s="132" t="s">
        <v>352</v>
      </c>
      <c r="D114" s="132" t="s">
        <v>176</v>
      </c>
      <c r="E114" s="133" t="s">
        <v>2717</v>
      </c>
      <c r="F114" s="134" t="s">
        <v>2718</v>
      </c>
      <c r="G114" s="135" t="s">
        <v>1292</v>
      </c>
      <c r="H114" s="136">
        <v>2</v>
      </c>
      <c r="I114" s="137"/>
      <c r="J114" s="138">
        <f t="shared" si="0"/>
        <v>0</v>
      </c>
      <c r="K114" s="134" t="s">
        <v>218</v>
      </c>
      <c r="L114" s="32"/>
      <c r="M114" s="139" t="s">
        <v>21</v>
      </c>
      <c r="N114" s="140" t="s">
        <v>44</v>
      </c>
      <c r="P114" s="141">
        <f t="shared" si="1"/>
        <v>0</v>
      </c>
      <c r="Q114" s="141">
        <v>0</v>
      </c>
      <c r="R114" s="141">
        <f t="shared" si="2"/>
        <v>0</v>
      </c>
      <c r="S114" s="141">
        <v>0</v>
      </c>
      <c r="T114" s="142">
        <f t="shared" si="3"/>
        <v>0</v>
      </c>
      <c r="AR114" s="143" t="s">
        <v>180</v>
      </c>
      <c r="AT114" s="143" t="s">
        <v>176</v>
      </c>
      <c r="AU114" s="143" t="s">
        <v>80</v>
      </c>
      <c r="AY114" s="17" t="s">
        <v>174</v>
      </c>
      <c r="BE114" s="144">
        <f t="shared" si="4"/>
        <v>0</v>
      </c>
      <c r="BF114" s="144">
        <f t="shared" si="5"/>
        <v>0</v>
      </c>
      <c r="BG114" s="144">
        <f t="shared" si="6"/>
        <v>0</v>
      </c>
      <c r="BH114" s="144">
        <f t="shared" si="7"/>
        <v>0</v>
      </c>
      <c r="BI114" s="144">
        <f t="shared" si="8"/>
        <v>0</v>
      </c>
      <c r="BJ114" s="17" t="s">
        <v>80</v>
      </c>
      <c r="BK114" s="144">
        <f t="shared" si="9"/>
        <v>0</v>
      </c>
      <c r="BL114" s="17" t="s">
        <v>180</v>
      </c>
      <c r="BM114" s="143" t="s">
        <v>835</v>
      </c>
    </row>
    <row r="115" spans="2:65" s="1" customFormat="1" ht="16.5" customHeight="1">
      <c r="B115" s="32"/>
      <c r="C115" s="132" t="s">
        <v>360</v>
      </c>
      <c r="D115" s="132" t="s">
        <v>176</v>
      </c>
      <c r="E115" s="133" t="s">
        <v>2719</v>
      </c>
      <c r="F115" s="134" t="s">
        <v>2720</v>
      </c>
      <c r="G115" s="135" t="s">
        <v>1292</v>
      </c>
      <c r="H115" s="136">
        <v>1</v>
      </c>
      <c r="I115" s="137"/>
      <c r="J115" s="138">
        <f t="shared" si="0"/>
        <v>0</v>
      </c>
      <c r="K115" s="134" t="s">
        <v>218</v>
      </c>
      <c r="L115" s="32"/>
      <c r="M115" s="139" t="s">
        <v>21</v>
      </c>
      <c r="N115" s="140" t="s">
        <v>44</v>
      </c>
      <c r="P115" s="141">
        <f t="shared" si="1"/>
        <v>0</v>
      </c>
      <c r="Q115" s="141">
        <v>0</v>
      </c>
      <c r="R115" s="141">
        <f t="shared" si="2"/>
        <v>0</v>
      </c>
      <c r="S115" s="141">
        <v>0</v>
      </c>
      <c r="T115" s="142">
        <f t="shared" si="3"/>
        <v>0</v>
      </c>
      <c r="AR115" s="143" t="s">
        <v>180</v>
      </c>
      <c r="AT115" s="143" t="s">
        <v>176</v>
      </c>
      <c r="AU115" s="143" t="s">
        <v>80</v>
      </c>
      <c r="AY115" s="17" t="s">
        <v>174</v>
      </c>
      <c r="BE115" s="144">
        <f t="shared" si="4"/>
        <v>0</v>
      </c>
      <c r="BF115" s="144">
        <f t="shared" si="5"/>
        <v>0</v>
      </c>
      <c r="BG115" s="144">
        <f t="shared" si="6"/>
        <v>0</v>
      </c>
      <c r="BH115" s="144">
        <f t="shared" si="7"/>
        <v>0</v>
      </c>
      <c r="BI115" s="144">
        <f t="shared" si="8"/>
        <v>0</v>
      </c>
      <c r="BJ115" s="17" t="s">
        <v>80</v>
      </c>
      <c r="BK115" s="144">
        <f t="shared" si="9"/>
        <v>0</v>
      </c>
      <c r="BL115" s="17" t="s">
        <v>180</v>
      </c>
      <c r="BM115" s="143" t="s">
        <v>847</v>
      </c>
    </row>
    <row r="116" spans="2:65" s="1" customFormat="1" ht="16.5" customHeight="1">
      <c r="B116" s="32"/>
      <c r="C116" s="132" t="s">
        <v>367</v>
      </c>
      <c r="D116" s="132" t="s">
        <v>176</v>
      </c>
      <c r="E116" s="133" t="s">
        <v>2721</v>
      </c>
      <c r="F116" s="134" t="s">
        <v>2722</v>
      </c>
      <c r="G116" s="135" t="s">
        <v>307</v>
      </c>
      <c r="H116" s="136">
        <v>2.0569999999999999</v>
      </c>
      <c r="I116" s="137"/>
      <c r="J116" s="138">
        <f t="shared" si="0"/>
        <v>0</v>
      </c>
      <c r="K116" s="134" t="s">
        <v>218</v>
      </c>
      <c r="L116" s="32"/>
      <c r="M116" s="139" t="s">
        <v>21</v>
      </c>
      <c r="N116" s="140" t="s">
        <v>44</v>
      </c>
      <c r="P116" s="141">
        <f t="shared" si="1"/>
        <v>0</v>
      </c>
      <c r="Q116" s="141">
        <v>0</v>
      </c>
      <c r="R116" s="141">
        <f t="shared" si="2"/>
        <v>0</v>
      </c>
      <c r="S116" s="141">
        <v>0</v>
      </c>
      <c r="T116" s="142">
        <f t="shared" si="3"/>
        <v>0</v>
      </c>
      <c r="AR116" s="143" t="s">
        <v>180</v>
      </c>
      <c r="AT116" s="143" t="s">
        <v>176</v>
      </c>
      <c r="AU116" s="143" t="s">
        <v>80</v>
      </c>
      <c r="AY116" s="17" t="s">
        <v>174</v>
      </c>
      <c r="BE116" s="144">
        <f t="shared" si="4"/>
        <v>0</v>
      </c>
      <c r="BF116" s="144">
        <f t="shared" si="5"/>
        <v>0</v>
      </c>
      <c r="BG116" s="144">
        <f t="shared" si="6"/>
        <v>0</v>
      </c>
      <c r="BH116" s="144">
        <f t="shared" si="7"/>
        <v>0</v>
      </c>
      <c r="BI116" s="144">
        <f t="shared" si="8"/>
        <v>0</v>
      </c>
      <c r="BJ116" s="17" t="s">
        <v>80</v>
      </c>
      <c r="BK116" s="144">
        <f t="shared" si="9"/>
        <v>0</v>
      </c>
      <c r="BL116" s="17" t="s">
        <v>180</v>
      </c>
      <c r="BM116" s="143" t="s">
        <v>857</v>
      </c>
    </row>
    <row r="117" spans="2:65" s="11" customFormat="1" ht="25.9" customHeight="1">
      <c r="B117" s="120"/>
      <c r="D117" s="121" t="s">
        <v>72</v>
      </c>
      <c r="E117" s="122" t="s">
        <v>1423</v>
      </c>
      <c r="F117" s="122" t="s">
        <v>1728</v>
      </c>
      <c r="I117" s="123"/>
      <c r="J117" s="124">
        <f>BK117</f>
        <v>0</v>
      </c>
      <c r="L117" s="120"/>
      <c r="M117" s="125"/>
      <c r="P117" s="126">
        <f>SUM(P118:P120)</f>
        <v>0</v>
      </c>
      <c r="R117" s="126">
        <f>SUM(R118:R120)</f>
        <v>0</v>
      </c>
      <c r="T117" s="127">
        <f>SUM(T118:T120)</f>
        <v>0</v>
      </c>
      <c r="AR117" s="121" t="s">
        <v>80</v>
      </c>
      <c r="AT117" s="128" t="s">
        <v>72</v>
      </c>
      <c r="AU117" s="128" t="s">
        <v>73</v>
      </c>
      <c r="AY117" s="121" t="s">
        <v>174</v>
      </c>
      <c r="BK117" s="129">
        <f>SUM(BK118:BK120)</f>
        <v>0</v>
      </c>
    </row>
    <row r="118" spans="2:65" s="1" customFormat="1" ht="24.2" customHeight="1">
      <c r="B118" s="32"/>
      <c r="C118" s="132" t="s">
        <v>372</v>
      </c>
      <c r="D118" s="132" t="s">
        <v>176</v>
      </c>
      <c r="E118" s="133" t="s">
        <v>2723</v>
      </c>
      <c r="F118" s="134" t="s">
        <v>2724</v>
      </c>
      <c r="G118" s="135" t="s">
        <v>812</v>
      </c>
      <c r="H118" s="136">
        <v>8</v>
      </c>
      <c r="I118" s="137"/>
      <c r="J118" s="138">
        <f>ROUND(I118*H118,2)</f>
        <v>0</v>
      </c>
      <c r="K118" s="134" t="s">
        <v>218</v>
      </c>
      <c r="L118" s="32"/>
      <c r="M118" s="139" t="s">
        <v>21</v>
      </c>
      <c r="N118" s="140" t="s">
        <v>44</v>
      </c>
      <c r="P118" s="141">
        <f>O118*H118</f>
        <v>0</v>
      </c>
      <c r="Q118" s="141">
        <v>0</v>
      </c>
      <c r="R118" s="141">
        <f>Q118*H118</f>
        <v>0</v>
      </c>
      <c r="S118" s="141">
        <v>0</v>
      </c>
      <c r="T118" s="142">
        <f>S118*H118</f>
        <v>0</v>
      </c>
      <c r="AR118" s="143" t="s">
        <v>180</v>
      </c>
      <c r="AT118" s="143" t="s">
        <v>176</v>
      </c>
      <c r="AU118" s="143" t="s">
        <v>80</v>
      </c>
      <c r="AY118" s="17" t="s">
        <v>174</v>
      </c>
      <c r="BE118" s="144">
        <f>IF(N118="základní",J118,0)</f>
        <v>0</v>
      </c>
      <c r="BF118" s="144">
        <f>IF(N118="snížená",J118,0)</f>
        <v>0</v>
      </c>
      <c r="BG118" s="144">
        <f>IF(N118="zákl. přenesená",J118,0)</f>
        <v>0</v>
      </c>
      <c r="BH118" s="144">
        <f>IF(N118="sníž. přenesená",J118,0)</f>
        <v>0</v>
      </c>
      <c r="BI118" s="144">
        <f>IF(N118="nulová",J118,0)</f>
        <v>0</v>
      </c>
      <c r="BJ118" s="17" t="s">
        <v>80</v>
      </c>
      <c r="BK118" s="144">
        <f>ROUND(I118*H118,2)</f>
        <v>0</v>
      </c>
      <c r="BL118" s="17" t="s">
        <v>180</v>
      </c>
      <c r="BM118" s="143" t="s">
        <v>881</v>
      </c>
    </row>
    <row r="119" spans="2:65" s="1" customFormat="1" ht="21.75" customHeight="1">
      <c r="B119" s="32"/>
      <c r="C119" s="132" t="s">
        <v>381</v>
      </c>
      <c r="D119" s="132" t="s">
        <v>176</v>
      </c>
      <c r="E119" s="133" t="s">
        <v>2725</v>
      </c>
      <c r="F119" s="134" t="s">
        <v>2726</v>
      </c>
      <c r="G119" s="135" t="s">
        <v>812</v>
      </c>
      <c r="H119" s="136">
        <v>18</v>
      </c>
      <c r="I119" s="137"/>
      <c r="J119" s="138">
        <f>ROUND(I119*H119,2)</f>
        <v>0</v>
      </c>
      <c r="K119" s="134" t="s">
        <v>218</v>
      </c>
      <c r="L119" s="32"/>
      <c r="M119" s="139" t="s">
        <v>21</v>
      </c>
      <c r="N119" s="140" t="s">
        <v>44</v>
      </c>
      <c r="P119" s="141">
        <f>O119*H119</f>
        <v>0</v>
      </c>
      <c r="Q119" s="141">
        <v>0</v>
      </c>
      <c r="R119" s="141">
        <f>Q119*H119</f>
        <v>0</v>
      </c>
      <c r="S119" s="141">
        <v>0</v>
      </c>
      <c r="T119" s="142">
        <f>S119*H119</f>
        <v>0</v>
      </c>
      <c r="AR119" s="143" t="s">
        <v>180</v>
      </c>
      <c r="AT119" s="143" t="s">
        <v>176</v>
      </c>
      <c r="AU119" s="143" t="s">
        <v>80</v>
      </c>
      <c r="AY119" s="17" t="s">
        <v>174</v>
      </c>
      <c r="BE119" s="144">
        <f>IF(N119="základní",J119,0)</f>
        <v>0</v>
      </c>
      <c r="BF119" s="144">
        <f>IF(N119="snížená",J119,0)</f>
        <v>0</v>
      </c>
      <c r="BG119" s="144">
        <f>IF(N119="zákl. přenesená",J119,0)</f>
        <v>0</v>
      </c>
      <c r="BH119" s="144">
        <f>IF(N119="sníž. přenesená",J119,0)</f>
        <v>0</v>
      </c>
      <c r="BI119" s="144">
        <f>IF(N119="nulová",J119,0)</f>
        <v>0</v>
      </c>
      <c r="BJ119" s="17" t="s">
        <v>80</v>
      </c>
      <c r="BK119" s="144">
        <f>ROUND(I119*H119,2)</f>
        <v>0</v>
      </c>
      <c r="BL119" s="17" t="s">
        <v>180</v>
      </c>
      <c r="BM119" s="143" t="s">
        <v>892</v>
      </c>
    </row>
    <row r="120" spans="2:65" s="1" customFormat="1" ht="21.75" customHeight="1">
      <c r="B120" s="32"/>
      <c r="C120" s="132" t="s">
        <v>397</v>
      </c>
      <c r="D120" s="132" t="s">
        <v>176</v>
      </c>
      <c r="E120" s="133" t="s">
        <v>2727</v>
      </c>
      <c r="F120" s="134" t="s">
        <v>2728</v>
      </c>
      <c r="G120" s="135" t="s">
        <v>812</v>
      </c>
      <c r="H120" s="136">
        <v>1</v>
      </c>
      <c r="I120" s="137"/>
      <c r="J120" s="138">
        <f>ROUND(I120*H120,2)</f>
        <v>0</v>
      </c>
      <c r="K120" s="134" t="s">
        <v>218</v>
      </c>
      <c r="L120" s="32"/>
      <c r="M120" s="139" t="s">
        <v>21</v>
      </c>
      <c r="N120" s="140" t="s">
        <v>44</v>
      </c>
      <c r="P120" s="141">
        <f>O120*H120</f>
        <v>0</v>
      </c>
      <c r="Q120" s="141">
        <v>0</v>
      </c>
      <c r="R120" s="141">
        <f>Q120*H120</f>
        <v>0</v>
      </c>
      <c r="S120" s="141">
        <v>0</v>
      </c>
      <c r="T120" s="142">
        <f>S120*H120</f>
        <v>0</v>
      </c>
      <c r="AR120" s="143" t="s">
        <v>180</v>
      </c>
      <c r="AT120" s="143" t="s">
        <v>176</v>
      </c>
      <c r="AU120" s="143" t="s">
        <v>80</v>
      </c>
      <c r="AY120" s="17" t="s">
        <v>174</v>
      </c>
      <c r="BE120" s="144">
        <f>IF(N120="základní",J120,0)</f>
        <v>0</v>
      </c>
      <c r="BF120" s="144">
        <f>IF(N120="snížená",J120,0)</f>
        <v>0</v>
      </c>
      <c r="BG120" s="144">
        <f>IF(N120="zákl. přenesená",J120,0)</f>
        <v>0</v>
      </c>
      <c r="BH120" s="144">
        <f>IF(N120="sníž. přenesená",J120,0)</f>
        <v>0</v>
      </c>
      <c r="BI120" s="144">
        <f>IF(N120="nulová",J120,0)</f>
        <v>0</v>
      </c>
      <c r="BJ120" s="17" t="s">
        <v>80</v>
      </c>
      <c r="BK120" s="144">
        <f>ROUND(I120*H120,2)</f>
        <v>0</v>
      </c>
      <c r="BL120" s="17" t="s">
        <v>180</v>
      </c>
      <c r="BM120" s="143" t="s">
        <v>903</v>
      </c>
    </row>
    <row r="121" spans="2:65" s="11" customFormat="1" ht="25.9" customHeight="1">
      <c r="B121" s="120"/>
      <c r="D121" s="121" t="s">
        <v>72</v>
      </c>
      <c r="E121" s="122" t="s">
        <v>1425</v>
      </c>
      <c r="F121" s="122" t="s">
        <v>1840</v>
      </c>
      <c r="I121" s="123"/>
      <c r="J121" s="124">
        <f>BK121</f>
        <v>0</v>
      </c>
      <c r="L121" s="120"/>
      <c r="M121" s="125"/>
      <c r="P121" s="126">
        <f>SUM(P122:P124)</f>
        <v>0</v>
      </c>
      <c r="R121" s="126">
        <f>SUM(R122:R124)</f>
        <v>0</v>
      </c>
      <c r="T121" s="127">
        <f>SUM(T122:T124)</f>
        <v>0</v>
      </c>
      <c r="AR121" s="121" t="s">
        <v>80</v>
      </c>
      <c r="AT121" s="128" t="s">
        <v>72</v>
      </c>
      <c r="AU121" s="128" t="s">
        <v>73</v>
      </c>
      <c r="AY121" s="121" t="s">
        <v>174</v>
      </c>
      <c r="BK121" s="129">
        <f>SUM(BK122:BK124)</f>
        <v>0</v>
      </c>
    </row>
    <row r="122" spans="2:65" s="1" customFormat="1" ht="24.2" customHeight="1">
      <c r="B122" s="32"/>
      <c r="C122" s="132" t="s">
        <v>407</v>
      </c>
      <c r="D122" s="132" t="s">
        <v>176</v>
      </c>
      <c r="E122" s="133" t="s">
        <v>1851</v>
      </c>
      <c r="F122" s="134" t="s">
        <v>1852</v>
      </c>
      <c r="G122" s="135" t="s">
        <v>812</v>
      </c>
      <c r="H122" s="136">
        <v>3</v>
      </c>
      <c r="I122" s="137"/>
      <c r="J122" s="138">
        <f>ROUND(I122*H122,2)</f>
        <v>0</v>
      </c>
      <c r="K122" s="134" t="s">
        <v>218</v>
      </c>
      <c r="L122" s="32"/>
      <c r="M122" s="139" t="s">
        <v>21</v>
      </c>
      <c r="N122" s="140" t="s">
        <v>44</v>
      </c>
      <c r="P122" s="141">
        <f>O122*H122</f>
        <v>0</v>
      </c>
      <c r="Q122" s="141">
        <v>0</v>
      </c>
      <c r="R122" s="141">
        <f>Q122*H122</f>
        <v>0</v>
      </c>
      <c r="S122" s="141">
        <v>0</v>
      </c>
      <c r="T122" s="142">
        <f>S122*H122</f>
        <v>0</v>
      </c>
      <c r="AR122" s="143" t="s">
        <v>180</v>
      </c>
      <c r="AT122" s="143" t="s">
        <v>176</v>
      </c>
      <c r="AU122" s="143" t="s">
        <v>80</v>
      </c>
      <c r="AY122" s="17" t="s">
        <v>174</v>
      </c>
      <c r="BE122" s="144">
        <f>IF(N122="základní",J122,0)</f>
        <v>0</v>
      </c>
      <c r="BF122" s="144">
        <f>IF(N122="snížená",J122,0)</f>
        <v>0</v>
      </c>
      <c r="BG122" s="144">
        <f>IF(N122="zákl. přenesená",J122,0)</f>
        <v>0</v>
      </c>
      <c r="BH122" s="144">
        <f>IF(N122="sníž. přenesená",J122,0)</f>
        <v>0</v>
      </c>
      <c r="BI122" s="144">
        <f>IF(N122="nulová",J122,0)</f>
        <v>0</v>
      </c>
      <c r="BJ122" s="17" t="s">
        <v>80</v>
      </c>
      <c r="BK122" s="144">
        <f>ROUND(I122*H122,2)</f>
        <v>0</v>
      </c>
      <c r="BL122" s="17" t="s">
        <v>180</v>
      </c>
      <c r="BM122" s="143" t="s">
        <v>913</v>
      </c>
    </row>
    <row r="123" spans="2:65" s="1" customFormat="1" ht="16.5" customHeight="1">
      <c r="B123" s="32"/>
      <c r="C123" s="132" t="s">
        <v>417</v>
      </c>
      <c r="D123" s="132" t="s">
        <v>176</v>
      </c>
      <c r="E123" s="133" t="s">
        <v>1854</v>
      </c>
      <c r="F123" s="134" t="s">
        <v>1855</v>
      </c>
      <c r="G123" s="135" t="s">
        <v>1856</v>
      </c>
      <c r="H123" s="136">
        <v>6</v>
      </c>
      <c r="I123" s="137"/>
      <c r="J123" s="138">
        <f>ROUND(I123*H123,2)</f>
        <v>0</v>
      </c>
      <c r="K123" s="134" t="s">
        <v>218</v>
      </c>
      <c r="L123" s="32"/>
      <c r="M123" s="139" t="s">
        <v>21</v>
      </c>
      <c r="N123" s="140" t="s">
        <v>44</v>
      </c>
      <c r="P123" s="141">
        <f>O123*H123</f>
        <v>0</v>
      </c>
      <c r="Q123" s="141">
        <v>0</v>
      </c>
      <c r="R123" s="141">
        <f>Q123*H123</f>
        <v>0</v>
      </c>
      <c r="S123" s="141">
        <v>0</v>
      </c>
      <c r="T123" s="142">
        <f>S123*H123</f>
        <v>0</v>
      </c>
      <c r="AR123" s="143" t="s">
        <v>180</v>
      </c>
      <c r="AT123" s="143" t="s">
        <v>176</v>
      </c>
      <c r="AU123" s="143" t="s">
        <v>80</v>
      </c>
      <c r="AY123" s="17" t="s">
        <v>174</v>
      </c>
      <c r="BE123" s="144">
        <f>IF(N123="základní",J123,0)</f>
        <v>0</v>
      </c>
      <c r="BF123" s="144">
        <f>IF(N123="snížená",J123,0)</f>
        <v>0</v>
      </c>
      <c r="BG123" s="144">
        <f>IF(N123="zákl. přenesená",J123,0)</f>
        <v>0</v>
      </c>
      <c r="BH123" s="144">
        <f>IF(N123="sníž. přenesená",J123,0)</f>
        <v>0</v>
      </c>
      <c r="BI123" s="144">
        <f>IF(N123="nulová",J123,0)</f>
        <v>0</v>
      </c>
      <c r="BJ123" s="17" t="s">
        <v>80</v>
      </c>
      <c r="BK123" s="144">
        <f>ROUND(I123*H123,2)</f>
        <v>0</v>
      </c>
      <c r="BL123" s="17" t="s">
        <v>180</v>
      </c>
      <c r="BM123" s="143" t="s">
        <v>926</v>
      </c>
    </row>
    <row r="124" spans="2:65" s="1" customFormat="1" ht="24.2" customHeight="1">
      <c r="B124" s="32"/>
      <c r="C124" s="132" t="s">
        <v>428</v>
      </c>
      <c r="D124" s="132" t="s">
        <v>176</v>
      </c>
      <c r="E124" s="133" t="s">
        <v>1859</v>
      </c>
      <c r="F124" s="134" t="s">
        <v>1860</v>
      </c>
      <c r="G124" s="135" t="s">
        <v>133</v>
      </c>
      <c r="H124" s="136">
        <v>24</v>
      </c>
      <c r="I124" s="137"/>
      <c r="J124" s="138">
        <f>ROUND(I124*H124,2)</f>
        <v>0</v>
      </c>
      <c r="K124" s="134" t="s">
        <v>218</v>
      </c>
      <c r="L124" s="32"/>
      <c r="M124" s="195" t="s">
        <v>21</v>
      </c>
      <c r="N124" s="196" t="s">
        <v>44</v>
      </c>
      <c r="O124" s="197"/>
      <c r="P124" s="198">
        <f>O124*H124</f>
        <v>0</v>
      </c>
      <c r="Q124" s="198">
        <v>0</v>
      </c>
      <c r="R124" s="198">
        <f>Q124*H124</f>
        <v>0</v>
      </c>
      <c r="S124" s="198">
        <v>0</v>
      </c>
      <c r="T124" s="199">
        <f>S124*H124</f>
        <v>0</v>
      </c>
      <c r="AR124" s="143" t="s">
        <v>180</v>
      </c>
      <c r="AT124" s="143" t="s">
        <v>176</v>
      </c>
      <c r="AU124" s="143" t="s">
        <v>80</v>
      </c>
      <c r="AY124" s="17" t="s">
        <v>174</v>
      </c>
      <c r="BE124" s="144">
        <f>IF(N124="základní",J124,0)</f>
        <v>0</v>
      </c>
      <c r="BF124" s="144">
        <f>IF(N124="snížená",J124,0)</f>
        <v>0</v>
      </c>
      <c r="BG124" s="144">
        <f>IF(N124="zákl. přenesená",J124,0)</f>
        <v>0</v>
      </c>
      <c r="BH124" s="144">
        <f>IF(N124="sníž. přenesená",J124,0)</f>
        <v>0</v>
      </c>
      <c r="BI124" s="144">
        <f>IF(N124="nulová",J124,0)</f>
        <v>0</v>
      </c>
      <c r="BJ124" s="17" t="s">
        <v>80</v>
      </c>
      <c r="BK124" s="144">
        <f>ROUND(I124*H124,2)</f>
        <v>0</v>
      </c>
      <c r="BL124" s="17" t="s">
        <v>180</v>
      </c>
      <c r="BM124" s="143" t="s">
        <v>961</v>
      </c>
    </row>
    <row r="125" spans="2:65" s="1" customFormat="1" ht="6.95" customHeight="1">
      <c r="B125" s="41"/>
      <c r="C125" s="42"/>
      <c r="D125" s="42"/>
      <c r="E125" s="42"/>
      <c r="F125" s="42"/>
      <c r="G125" s="42"/>
      <c r="H125" s="42"/>
      <c r="I125" s="42"/>
      <c r="J125" s="42"/>
      <c r="K125" s="42"/>
      <c r="L125" s="32"/>
    </row>
  </sheetData>
  <sheetProtection algorithmName="SHA-512" hashValue="UEsfotkJmE5YPl3sQn2HX4E8B5B7dEnqeTbbyd0AnO9dEfhxRDlfNIRAcmKnL406sGj/6Vnci8AJUGMGdHin7Q==" saltValue="Tmfi95Uhn57ikzi8OPWRA6OKTBdMQ4oBj73XwCHeQwta076+nrpyubdCBA1dsNPhX40OKNyBkRAH7L5yYhN0zw==" spinCount="100000" sheet="1" objects="1" scenarios="1" formatColumns="0" formatRows="0" autoFilter="0"/>
  <autoFilter ref="C88:K124" xr:uid="{00000000-0009-0000-0000-00000A000000}"/>
  <mergeCells count="12">
    <mergeCell ref="E81:H81"/>
    <mergeCell ref="L2:V2"/>
    <mergeCell ref="E50:H50"/>
    <mergeCell ref="E52:H52"/>
    <mergeCell ref="E54:H54"/>
    <mergeCell ref="E77:H77"/>
    <mergeCell ref="E79:H79"/>
    <mergeCell ref="E7:H7"/>
    <mergeCell ref="E9:H9"/>
    <mergeCell ref="E11:H11"/>
    <mergeCell ref="E20:H20"/>
    <mergeCell ref="E29:H29"/>
  </mergeCells>
  <hyperlinks>
    <hyperlink ref="F94" r:id="rId1" xr:uid="{00000000-0004-0000-0A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2:BM85"/>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2"/>
      <c r="M2" s="222"/>
      <c r="N2" s="222"/>
      <c r="O2" s="222"/>
      <c r="P2" s="222"/>
      <c r="Q2" s="222"/>
      <c r="R2" s="222"/>
      <c r="S2" s="222"/>
      <c r="T2" s="222"/>
      <c r="U2" s="222"/>
      <c r="V2" s="222"/>
      <c r="AT2" s="17" t="s">
        <v>124</v>
      </c>
    </row>
    <row r="3" spans="2:46" ht="6.95" hidden="1" customHeight="1">
      <c r="B3" s="18"/>
      <c r="C3" s="19"/>
      <c r="D3" s="19"/>
      <c r="E3" s="19"/>
      <c r="F3" s="19"/>
      <c r="G3" s="19"/>
      <c r="H3" s="19"/>
      <c r="I3" s="19"/>
      <c r="J3" s="19"/>
      <c r="K3" s="19"/>
      <c r="L3" s="20"/>
      <c r="AT3" s="17" t="s">
        <v>82</v>
      </c>
    </row>
    <row r="4" spans="2:46" ht="24.95" hidden="1" customHeight="1">
      <c r="B4" s="20"/>
      <c r="D4" s="21" t="s">
        <v>138</v>
      </c>
      <c r="L4" s="20"/>
      <c r="M4" s="91" t="s">
        <v>10</v>
      </c>
      <c r="AT4" s="17" t="s">
        <v>4</v>
      </c>
    </row>
    <row r="5" spans="2:46" ht="6.95" hidden="1" customHeight="1">
      <c r="B5" s="20"/>
      <c r="L5" s="20"/>
    </row>
    <row r="6" spans="2:46" ht="12" hidden="1" customHeight="1">
      <c r="B6" s="20"/>
      <c r="D6" s="27" t="s">
        <v>16</v>
      </c>
      <c r="L6" s="20"/>
    </row>
    <row r="7" spans="2:46" ht="26.25" hidden="1" customHeight="1">
      <c r="B7" s="20"/>
      <c r="E7" s="252" t="str">
        <f>'Rekapitulace stavby'!K6</f>
        <v>Modernizace a rozšíření centrální sterilizace CS I v pavilonu A – Masarykova nem. v Ústí nad Labem</v>
      </c>
      <c r="F7" s="253"/>
      <c r="G7" s="253"/>
      <c r="H7" s="253"/>
      <c r="L7" s="20"/>
    </row>
    <row r="8" spans="2:46" s="1" customFormat="1" ht="12" hidden="1" customHeight="1">
      <c r="B8" s="32"/>
      <c r="D8" s="27" t="s">
        <v>139</v>
      </c>
      <c r="L8" s="32"/>
    </row>
    <row r="9" spans="2:46" s="1" customFormat="1" ht="16.5" hidden="1" customHeight="1">
      <c r="B9" s="32"/>
      <c r="E9" s="215" t="s">
        <v>2729</v>
      </c>
      <c r="F9" s="254"/>
      <c r="G9" s="254"/>
      <c r="H9" s="254"/>
      <c r="L9" s="32"/>
    </row>
    <row r="10" spans="2:46" s="1" customFormat="1" ht="11.25" hidden="1">
      <c r="B10" s="32"/>
      <c r="L10" s="32"/>
    </row>
    <row r="11" spans="2:46" s="1" customFormat="1" ht="12" hidden="1" customHeight="1">
      <c r="B11" s="32"/>
      <c r="D11" s="27" t="s">
        <v>18</v>
      </c>
      <c r="F11" s="25" t="s">
        <v>21</v>
      </c>
      <c r="I11" s="27" t="s">
        <v>20</v>
      </c>
      <c r="J11" s="25" t="s">
        <v>21</v>
      </c>
      <c r="L11" s="32"/>
    </row>
    <row r="12" spans="2:46" s="1" customFormat="1" ht="12" hidden="1" customHeight="1">
      <c r="B12" s="32"/>
      <c r="D12" s="27" t="s">
        <v>22</v>
      </c>
      <c r="F12" s="25" t="s">
        <v>23</v>
      </c>
      <c r="I12" s="27" t="s">
        <v>24</v>
      </c>
      <c r="J12" s="49" t="str">
        <f>'Rekapitulace stavby'!AN8</f>
        <v>30. 11. 2023</v>
      </c>
      <c r="L12" s="32"/>
    </row>
    <row r="13" spans="2:46" s="1" customFormat="1" ht="10.9" hidden="1" customHeight="1">
      <c r="B13" s="32"/>
      <c r="L13" s="32"/>
    </row>
    <row r="14" spans="2:46" s="1" customFormat="1" ht="12" hidden="1" customHeight="1">
      <c r="B14" s="32"/>
      <c r="D14" s="27" t="s">
        <v>26</v>
      </c>
      <c r="I14" s="27" t="s">
        <v>27</v>
      </c>
      <c r="J14" s="25" t="s">
        <v>28</v>
      </c>
      <c r="L14" s="32"/>
    </row>
    <row r="15" spans="2:46" s="1" customFormat="1" ht="18" hidden="1" customHeight="1">
      <c r="B15" s="32"/>
      <c r="E15" s="25" t="s">
        <v>29</v>
      </c>
      <c r="I15" s="27" t="s">
        <v>30</v>
      </c>
      <c r="J15" s="25" t="s">
        <v>21</v>
      </c>
      <c r="L15" s="32"/>
    </row>
    <row r="16" spans="2:46" s="1" customFormat="1" ht="6.95" hidden="1" customHeight="1">
      <c r="B16" s="32"/>
      <c r="L16" s="32"/>
    </row>
    <row r="17" spans="2:12" s="1" customFormat="1" ht="12" hidden="1" customHeight="1">
      <c r="B17" s="32"/>
      <c r="D17" s="27" t="s">
        <v>31</v>
      </c>
      <c r="I17" s="27" t="s">
        <v>27</v>
      </c>
      <c r="J17" s="28" t="str">
        <f>'Rekapitulace stavby'!AN13</f>
        <v>Vyplň údaj</v>
      </c>
      <c r="L17" s="32"/>
    </row>
    <row r="18" spans="2:12" s="1" customFormat="1" ht="18" hidden="1" customHeight="1">
      <c r="B18" s="32"/>
      <c r="E18" s="255" t="str">
        <f>'Rekapitulace stavby'!E14</f>
        <v>Vyplň údaj</v>
      </c>
      <c r="F18" s="221"/>
      <c r="G18" s="221"/>
      <c r="H18" s="221"/>
      <c r="I18" s="27" t="s">
        <v>30</v>
      </c>
      <c r="J18" s="28" t="str">
        <f>'Rekapitulace stavby'!AN14</f>
        <v>Vyplň údaj</v>
      </c>
      <c r="L18" s="32"/>
    </row>
    <row r="19" spans="2:12" s="1" customFormat="1" ht="6.95" hidden="1" customHeight="1">
      <c r="B19" s="32"/>
      <c r="L19" s="32"/>
    </row>
    <row r="20" spans="2:12" s="1" customFormat="1" ht="12" hidden="1" customHeight="1">
      <c r="B20" s="32"/>
      <c r="D20" s="27" t="s">
        <v>33</v>
      </c>
      <c r="I20" s="27" t="s">
        <v>27</v>
      </c>
      <c r="J20" s="25" t="s">
        <v>34</v>
      </c>
      <c r="L20" s="32"/>
    </row>
    <row r="21" spans="2:12" s="1" customFormat="1" ht="18" hidden="1" customHeight="1">
      <c r="B21" s="32"/>
      <c r="E21" s="25" t="s">
        <v>35</v>
      </c>
      <c r="I21" s="27" t="s">
        <v>30</v>
      </c>
      <c r="J21" s="25" t="s">
        <v>21</v>
      </c>
      <c r="L21" s="32"/>
    </row>
    <row r="22" spans="2:12" s="1" customFormat="1" ht="6.95" hidden="1" customHeight="1">
      <c r="B22" s="32"/>
      <c r="L22" s="32"/>
    </row>
    <row r="23" spans="2:12" s="1" customFormat="1" ht="12" hidden="1" customHeight="1">
      <c r="B23" s="32"/>
      <c r="D23" s="27" t="s">
        <v>36</v>
      </c>
      <c r="I23" s="27" t="s">
        <v>27</v>
      </c>
      <c r="J23" s="25" t="s">
        <v>34</v>
      </c>
      <c r="L23" s="32"/>
    </row>
    <row r="24" spans="2:12" s="1" customFormat="1" ht="18" hidden="1" customHeight="1">
      <c r="B24" s="32"/>
      <c r="E24" s="25" t="s">
        <v>35</v>
      </c>
      <c r="I24" s="27" t="s">
        <v>30</v>
      </c>
      <c r="J24" s="25" t="s">
        <v>21</v>
      </c>
      <c r="L24" s="32"/>
    </row>
    <row r="25" spans="2:12" s="1" customFormat="1" ht="6.95" hidden="1" customHeight="1">
      <c r="B25" s="32"/>
      <c r="L25" s="32"/>
    </row>
    <row r="26" spans="2:12" s="1" customFormat="1" ht="12" hidden="1" customHeight="1">
      <c r="B26" s="32"/>
      <c r="D26" s="27" t="s">
        <v>37</v>
      </c>
      <c r="L26" s="32"/>
    </row>
    <row r="27" spans="2:12" s="7" customFormat="1" ht="71.25" hidden="1" customHeight="1">
      <c r="B27" s="92"/>
      <c r="E27" s="226" t="s">
        <v>38</v>
      </c>
      <c r="F27" s="226"/>
      <c r="G27" s="226"/>
      <c r="H27" s="226"/>
      <c r="L27" s="92"/>
    </row>
    <row r="28" spans="2:12" s="1" customFormat="1" ht="6.95" hidden="1" customHeight="1">
      <c r="B28" s="32"/>
      <c r="L28" s="32"/>
    </row>
    <row r="29" spans="2:12" s="1" customFormat="1" ht="6.95" hidden="1" customHeight="1">
      <c r="B29" s="32"/>
      <c r="D29" s="50"/>
      <c r="E29" s="50"/>
      <c r="F29" s="50"/>
      <c r="G29" s="50"/>
      <c r="H29" s="50"/>
      <c r="I29" s="50"/>
      <c r="J29" s="50"/>
      <c r="K29" s="50"/>
      <c r="L29" s="32"/>
    </row>
    <row r="30" spans="2:12" s="1" customFormat="1" ht="25.35" hidden="1" customHeight="1">
      <c r="B30" s="32"/>
      <c r="D30" s="93" t="s">
        <v>39</v>
      </c>
      <c r="J30" s="63">
        <f>ROUND(J81, 2)</f>
        <v>0</v>
      </c>
      <c r="L30" s="32"/>
    </row>
    <row r="31" spans="2:12" s="1" customFormat="1" ht="6.95" hidden="1" customHeight="1">
      <c r="B31" s="32"/>
      <c r="D31" s="50"/>
      <c r="E31" s="50"/>
      <c r="F31" s="50"/>
      <c r="G31" s="50"/>
      <c r="H31" s="50"/>
      <c r="I31" s="50"/>
      <c r="J31" s="50"/>
      <c r="K31" s="50"/>
      <c r="L31" s="32"/>
    </row>
    <row r="32" spans="2:12" s="1" customFormat="1" ht="14.45" hidden="1" customHeight="1">
      <c r="B32" s="32"/>
      <c r="F32" s="35" t="s">
        <v>41</v>
      </c>
      <c r="I32" s="35" t="s">
        <v>40</v>
      </c>
      <c r="J32" s="35" t="s">
        <v>42</v>
      </c>
      <c r="L32" s="32"/>
    </row>
    <row r="33" spans="2:12" s="1" customFormat="1" ht="14.45" hidden="1" customHeight="1">
      <c r="B33" s="32"/>
      <c r="D33" s="52" t="s">
        <v>43</v>
      </c>
      <c r="E33" s="27" t="s">
        <v>44</v>
      </c>
      <c r="F33" s="83">
        <f>ROUND((SUM(BE81:BE84)),  2)</f>
        <v>0</v>
      </c>
      <c r="I33" s="94">
        <v>0.21</v>
      </c>
      <c r="J33" s="83">
        <f>ROUND(((SUM(BE81:BE84))*I33),  2)</f>
        <v>0</v>
      </c>
      <c r="L33" s="32"/>
    </row>
    <row r="34" spans="2:12" s="1" customFormat="1" ht="14.45" hidden="1" customHeight="1">
      <c r="B34" s="32"/>
      <c r="E34" s="27" t="s">
        <v>45</v>
      </c>
      <c r="F34" s="83">
        <f>ROUND((SUM(BF81:BF84)),  2)</f>
        <v>0</v>
      </c>
      <c r="I34" s="94">
        <v>0.15</v>
      </c>
      <c r="J34" s="83">
        <f>ROUND(((SUM(BF81:BF84))*I34),  2)</f>
        <v>0</v>
      </c>
      <c r="L34" s="32"/>
    </row>
    <row r="35" spans="2:12" s="1" customFormat="1" ht="14.45" hidden="1" customHeight="1">
      <c r="B35" s="32"/>
      <c r="E35" s="27" t="s">
        <v>46</v>
      </c>
      <c r="F35" s="83">
        <f>ROUND((SUM(BG81:BG84)),  2)</f>
        <v>0</v>
      </c>
      <c r="I35" s="94">
        <v>0.21</v>
      </c>
      <c r="J35" s="83">
        <f>0</f>
        <v>0</v>
      </c>
      <c r="L35" s="32"/>
    </row>
    <row r="36" spans="2:12" s="1" customFormat="1" ht="14.45" hidden="1" customHeight="1">
      <c r="B36" s="32"/>
      <c r="E36" s="27" t="s">
        <v>47</v>
      </c>
      <c r="F36" s="83">
        <f>ROUND((SUM(BH81:BH84)),  2)</f>
        <v>0</v>
      </c>
      <c r="I36" s="94">
        <v>0.15</v>
      </c>
      <c r="J36" s="83">
        <f>0</f>
        <v>0</v>
      </c>
      <c r="L36" s="32"/>
    </row>
    <row r="37" spans="2:12" s="1" customFormat="1" ht="14.45" hidden="1" customHeight="1">
      <c r="B37" s="32"/>
      <c r="E37" s="27" t="s">
        <v>48</v>
      </c>
      <c r="F37" s="83">
        <f>ROUND((SUM(BI81:BI84)),  2)</f>
        <v>0</v>
      </c>
      <c r="I37" s="94">
        <v>0</v>
      </c>
      <c r="J37" s="83">
        <f>0</f>
        <v>0</v>
      </c>
      <c r="L37" s="32"/>
    </row>
    <row r="38" spans="2:12" s="1" customFormat="1" ht="6.95" hidden="1" customHeight="1">
      <c r="B38" s="32"/>
      <c r="L38" s="32"/>
    </row>
    <row r="39" spans="2:12" s="1" customFormat="1" ht="25.35" hidden="1" customHeight="1">
      <c r="B39" s="32"/>
      <c r="C39" s="95"/>
      <c r="D39" s="96" t="s">
        <v>49</v>
      </c>
      <c r="E39" s="54"/>
      <c r="F39" s="54"/>
      <c r="G39" s="97" t="s">
        <v>50</v>
      </c>
      <c r="H39" s="98" t="s">
        <v>51</v>
      </c>
      <c r="I39" s="54"/>
      <c r="J39" s="99">
        <f>SUM(J30:J37)</f>
        <v>0</v>
      </c>
      <c r="K39" s="100"/>
      <c r="L39" s="32"/>
    </row>
    <row r="40" spans="2:12" s="1" customFormat="1" ht="14.45" hidden="1" customHeight="1">
      <c r="B40" s="41"/>
      <c r="C40" s="42"/>
      <c r="D40" s="42"/>
      <c r="E40" s="42"/>
      <c r="F40" s="42"/>
      <c r="G40" s="42"/>
      <c r="H40" s="42"/>
      <c r="I40" s="42"/>
      <c r="J40" s="42"/>
      <c r="K40" s="42"/>
      <c r="L40" s="32"/>
    </row>
    <row r="41" spans="2:12" ht="11.25" hidden="1"/>
    <row r="42" spans="2:12" ht="11.25" hidden="1"/>
    <row r="43" spans="2:12" ht="11.25" hidden="1"/>
    <row r="44" spans="2:12" s="1" customFormat="1" ht="6.95" customHeight="1">
      <c r="B44" s="43"/>
      <c r="C44" s="44"/>
      <c r="D44" s="44"/>
      <c r="E44" s="44"/>
      <c r="F44" s="44"/>
      <c r="G44" s="44"/>
      <c r="H44" s="44"/>
      <c r="I44" s="44"/>
      <c r="J44" s="44"/>
      <c r="K44" s="44"/>
      <c r="L44" s="32"/>
    </row>
    <row r="45" spans="2:12" s="1" customFormat="1" ht="24.95" customHeight="1">
      <c r="B45" s="32"/>
      <c r="C45" s="21" t="s">
        <v>143</v>
      </c>
      <c r="L45" s="32"/>
    </row>
    <row r="46" spans="2:12" s="1" customFormat="1" ht="6.95" customHeight="1">
      <c r="B46" s="32"/>
      <c r="L46" s="32"/>
    </row>
    <row r="47" spans="2:12" s="1" customFormat="1" ht="12" customHeight="1">
      <c r="B47" s="32"/>
      <c r="C47" s="27" t="s">
        <v>16</v>
      </c>
      <c r="L47" s="32"/>
    </row>
    <row r="48" spans="2:12" s="1" customFormat="1" ht="26.25" customHeight="1">
      <c r="B48" s="32"/>
      <c r="E48" s="252" t="str">
        <f>E7</f>
        <v>Modernizace a rozšíření centrální sterilizace CS I v pavilonu A – Masarykova nem. v Ústí nad Labem</v>
      </c>
      <c r="F48" s="253"/>
      <c r="G48" s="253"/>
      <c r="H48" s="253"/>
      <c r="L48" s="32"/>
    </row>
    <row r="49" spans="2:47" s="1" customFormat="1" ht="12" customHeight="1">
      <c r="B49" s="32"/>
      <c r="C49" s="27" t="s">
        <v>139</v>
      </c>
      <c r="L49" s="32"/>
    </row>
    <row r="50" spans="2:47" s="1" customFormat="1" ht="16.5" customHeight="1">
      <c r="B50" s="32"/>
      <c r="E50" s="215" t="str">
        <f>E9</f>
        <v>D1.01.5 - Zdravotnická technologie</v>
      </c>
      <c r="F50" s="254"/>
      <c r="G50" s="254"/>
      <c r="H50" s="254"/>
      <c r="L50" s="32"/>
    </row>
    <row r="51" spans="2:47" s="1" customFormat="1" ht="6.95" customHeight="1">
      <c r="B51" s="32"/>
      <c r="L51" s="32"/>
    </row>
    <row r="52" spans="2:47" s="1" customFormat="1" ht="12" customHeight="1">
      <c r="B52" s="32"/>
      <c r="C52" s="27" t="s">
        <v>22</v>
      </c>
      <c r="F52" s="25" t="str">
        <f>F12</f>
        <v>Ústí nad Labem</v>
      </c>
      <c r="I52" s="27" t="s">
        <v>24</v>
      </c>
      <c r="J52" s="49" t="str">
        <f>IF(J12="","",J12)</f>
        <v>30. 11. 2023</v>
      </c>
      <c r="L52" s="32"/>
    </row>
    <row r="53" spans="2:47" s="1" customFormat="1" ht="6.95" customHeight="1">
      <c r="B53" s="32"/>
      <c r="L53" s="32"/>
    </row>
    <row r="54" spans="2:47" s="1" customFormat="1" ht="15.2" customHeight="1">
      <c r="B54" s="32"/>
      <c r="C54" s="27" t="s">
        <v>26</v>
      </c>
      <c r="F54" s="25" t="str">
        <f>E15</f>
        <v>Krajská zdravotní, a.s.</v>
      </c>
      <c r="I54" s="27" t="s">
        <v>33</v>
      </c>
      <c r="J54" s="30" t="str">
        <f>E21</f>
        <v>Artech spol. s.r.o.</v>
      </c>
      <c r="L54" s="32"/>
    </row>
    <row r="55" spans="2:47" s="1" customFormat="1" ht="15.2" customHeight="1">
      <c r="B55" s="32"/>
      <c r="C55" s="27" t="s">
        <v>31</v>
      </c>
      <c r="F55" s="25" t="str">
        <f>IF(E18="","",E18)</f>
        <v>Vyplň údaj</v>
      </c>
      <c r="I55" s="27" t="s">
        <v>36</v>
      </c>
      <c r="J55" s="30" t="str">
        <f>E24</f>
        <v>Artech spol. s.r.o.</v>
      </c>
      <c r="L55" s="32"/>
    </row>
    <row r="56" spans="2:47" s="1" customFormat="1" ht="10.35" customHeight="1">
      <c r="B56" s="32"/>
      <c r="L56" s="32"/>
    </row>
    <row r="57" spans="2:47" s="1" customFormat="1" ht="29.25" customHeight="1">
      <c r="B57" s="32"/>
      <c r="C57" s="101" t="s">
        <v>144</v>
      </c>
      <c r="D57" s="95"/>
      <c r="E57" s="95"/>
      <c r="F57" s="95"/>
      <c r="G57" s="95"/>
      <c r="H57" s="95"/>
      <c r="I57" s="95"/>
      <c r="J57" s="102" t="s">
        <v>145</v>
      </c>
      <c r="K57" s="95"/>
      <c r="L57" s="32"/>
    </row>
    <row r="58" spans="2:47" s="1" customFormat="1" ht="10.35" customHeight="1">
      <c r="B58" s="32"/>
      <c r="L58" s="32"/>
    </row>
    <row r="59" spans="2:47" s="1" customFormat="1" ht="22.9" customHeight="1">
      <c r="B59" s="32"/>
      <c r="C59" s="103" t="s">
        <v>71</v>
      </c>
      <c r="J59" s="63">
        <f>J81</f>
        <v>0</v>
      </c>
      <c r="L59" s="32"/>
      <c r="AU59" s="17" t="s">
        <v>146</v>
      </c>
    </row>
    <row r="60" spans="2:47" s="8" customFormat="1" ht="24.95" customHeight="1">
      <c r="B60" s="104"/>
      <c r="D60" s="105" t="s">
        <v>2730</v>
      </c>
      <c r="E60" s="106"/>
      <c r="F60" s="106"/>
      <c r="G60" s="106"/>
      <c r="H60" s="106"/>
      <c r="I60" s="106"/>
      <c r="J60" s="107">
        <f>J82</f>
        <v>0</v>
      </c>
      <c r="L60" s="104"/>
    </row>
    <row r="61" spans="2:47" s="9" customFormat="1" ht="19.899999999999999" customHeight="1">
      <c r="B61" s="108"/>
      <c r="D61" s="109" t="s">
        <v>2731</v>
      </c>
      <c r="E61" s="110"/>
      <c r="F61" s="110"/>
      <c r="G61" s="110"/>
      <c r="H61" s="110"/>
      <c r="I61" s="110"/>
      <c r="J61" s="111">
        <f>J83</f>
        <v>0</v>
      </c>
      <c r="L61" s="108"/>
    </row>
    <row r="62" spans="2:47" s="1" customFormat="1" ht="21.75" customHeight="1">
      <c r="B62" s="32"/>
      <c r="L62" s="32"/>
    </row>
    <row r="63" spans="2:47" s="1" customFormat="1" ht="6.95" customHeight="1">
      <c r="B63" s="41"/>
      <c r="C63" s="42"/>
      <c r="D63" s="42"/>
      <c r="E63" s="42"/>
      <c r="F63" s="42"/>
      <c r="G63" s="42"/>
      <c r="H63" s="42"/>
      <c r="I63" s="42"/>
      <c r="J63" s="42"/>
      <c r="K63" s="42"/>
      <c r="L63" s="32"/>
    </row>
    <row r="67" spans="2:20" s="1" customFormat="1" ht="6.95" customHeight="1">
      <c r="B67" s="43"/>
      <c r="C67" s="44"/>
      <c r="D67" s="44"/>
      <c r="E67" s="44"/>
      <c r="F67" s="44"/>
      <c r="G67" s="44"/>
      <c r="H67" s="44"/>
      <c r="I67" s="44"/>
      <c r="J67" s="44"/>
      <c r="K67" s="44"/>
      <c r="L67" s="32"/>
    </row>
    <row r="68" spans="2:20" s="1" customFormat="1" ht="24.95" customHeight="1">
      <c r="B68" s="32"/>
      <c r="C68" s="21" t="s">
        <v>159</v>
      </c>
      <c r="L68" s="32"/>
    </row>
    <row r="69" spans="2:20" s="1" customFormat="1" ht="6.95" customHeight="1">
      <c r="B69" s="32"/>
      <c r="L69" s="32"/>
    </row>
    <row r="70" spans="2:20" s="1" customFormat="1" ht="12" customHeight="1">
      <c r="B70" s="32"/>
      <c r="C70" s="27" t="s">
        <v>16</v>
      </c>
      <c r="L70" s="32"/>
    </row>
    <row r="71" spans="2:20" s="1" customFormat="1" ht="26.25" customHeight="1">
      <c r="B71" s="32"/>
      <c r="E71" s="252" t="str">
        <f>E7</f>
        <v>Modernizace a rozšíření centrální sterilizace CS I v pavilonu A – Masarykova nem. v Ústí nad Labem</v>
      </c>
      <c r="F71" s="253"/>
      <c r="G71" s="253"/>
      <c r="H71" s="253"/>
      <c r="L71" s="32"/>
    </row>
    <row r="72" spans="2:20" s="1" customFormat="1" ht="12" customHeight="1">
      <c r="B72" s="32"/>
      <c r="C72" s="27" t="s">
        <v>139</v>
      </c>
      <c r="L72" s="32"/>
    </row>
    <row r="73" spans="2:20" s="1" customFormat="1" ht="16.5" customHeight="1">
      <c r="B73" s="32"/>
      <c r="E73" s="215" t="str">
        <f>E9</f>
        <v>D1.01.5 - Zdravotnická technologie</v>
      </c>
      <c r="F73" s="254"/>
      <c r="G73" s="254"/>
      <c r="H73" s="254"/>
      <c r="L73" s="32"/>
    </row>
    <row r="74" spans="2:20" s="1" customFormat="1" ht="6.95" customHeight="1">
      <c r="B74" s="32"/>
      <c r="L74" s="32"/>
    </row>
    <row r="75" spans="2:20" s="1" customFormat="1" ht="12" customHeight="1">
      <c r="B75" s="32"/>
      <c r="C75" s="27" t="s">
        <v>22</v>
      </c>
      <c r="F75" s="25" t="str">
        <f>F12</f>
        <v>Ústí nad Labem</v>
      </c>
      <c r="I75" s="27" t="s">
        <v>24</v>
      </c>
      <c r="J75" s="49" t="str">
        <f>IF(J12="","",J12)</f>
        <v>30. 11. 2023</v>
      </c>
      <c r="L75" s="32"/>
    </row>
    <row r="76" spans="2:20" s="1" customFormat="1" ht="6.95" customHeight="1">
      <c r="B76" s="32"/>
      <c r="L76" s="32"/>
    </row>
    <row r="77" spans="2:20" s="1" customFormat="1" ht="15.2" customHeight="1">
      <c r="B77" s="32"/>
      <c r="C77" s="27" t="s">
        <v>26</v>
      </c>
      <c r="F77" s="25" t="str">
        <f>E15</f>
        <v>Krajská zdravotní, a.s.</v>
      </c>
      <c r="I77" s="27" t="s">
        <v>33</v>
      </c>
      <c r="J77" s="30" t="str">
        <f>E21</f>
        <v>Artech spol. s.r.o.</v>
      </c>
      <c r="L77" s="32"/>
    </row>
    <row r="78" spans="2:20" s="1" customFormat="1" ht="15.2" customHeight="1">
      <c r="B78" s="32"/>
      <c r="C78" s="27" t="s">
        <v>31</v>
      </c>
      <c r="F78" s="25" t="str">
        <f>IF(E18="","",E18)</f>
        <v>Vyplň údaj</v>
      </c>
      <c r="I78" s="27" t="s">
        <v>36</v>
      </c>
      <c r="J78" s="30" t="str">
        <f>E24</f>
        <v>Artech spol. s.r.o.</v>
      </c>
      <c r="L78" s="32"/>
    </row>
    <row r="79" spans="2:20" s="1" customFormat="1" ht="10.35" customHeight="1">
      <c r="B79" s="32"/>
      <c r="L79" s="32"/>
    </row>
    <row r="80" spans="2:20" s="10" customFormat="1" ht="29.25" customHeight="1">
      <c r="B80" s="112"/>
      <c r="C80" s="113" t="s">
        <v>160</v>
      </c>
      <c r="D80" s="114" t="s">
        <v>58</v>
      </c>
      <c r="E80" s="114" t="s">
        <v>54</v>
      </c>
      <c r="F80" s="114" t="s">
        <v>55</v>
      </c>
      <c r="G80" s="114" t="s">
        <v>161</v>
      </c>
      <c r="H80" s="114" t="s">
        <v>162</v>
      </c>
      <c r="I80" s="114" t="s">
        <v>163</v>
      </c>
      <c r="J80" s="114" t="s">
        <v>145</v>
      </c>
      <c r="K80" s="115" t="s">
        <v>164</v>
      </c>
      <c r="L80" s="112"/>
      <c r="M80" s="56" t="s">
        <v>21</v>
      </c>
      <c r="N80" s="57" t="s">
        <v>43</v>
      </c>
      <c r="O80" s="57" t="s">
        <v>165</v>
      </c>
      <c r="P80" s="57" t="s">
        <v>166</v>
      </c>
      <c r="Q80" s="57" t="s">
        <v>167</v>
      </c>
      <c r="R80" s="57" t="s">
        <v>168</v>
      </c>
      <c r="S80" s="57" t="s">
        <v>169</v>
      </c>
      <c r="T80" s="58" t="s">
        <v>170</v>
      </c>
    </row>
    <row r="81" spans="2:65" s="1" customFormat="1" ht="22.9" customHeight="1">
      <c r="B81" s="32"/>
      <c r="C81" s="61" t="s">
        <v>171</v>
      </c>
      <c r="J81" s="116">
        <f>BK81</f>
        <v>0</v>
      </c>
      <c r="L81" s="32"/>
      <c r="M81" s="59"/>
      <c r="N81" s="50"/>
      <c r="O81" s="50"/>
      <c r="P81" s="117">
        <f>P82</f>
        <v>0</v>
      </c>
      <c r="Q81" s="50"/>
      <c r="R81" s="117">
        <f>R82</f>
        <v>0</v>
      </c>
      <c r="S81" s="50"/>
      <c r="T81" s="118">
        <f>T82</f>
        <v>0</v>
      </c>
      <c r="AT81" s="17" t="s">
        <v>72</v>
      </c>
      <c r="AU81" s="17" t="s">
        <v>146</v>
      </c>
      <c r="BK81" s="119">
        <f>BK82</f>
        <v>0</v>
      </c>
    </row>
    <row r="82" spans="2:65" s="11" customFormat="1" ht="25.9" customHeight="1">
      <c r="B82" s="120"/>
      <c r="D82" s="121" t="s">
        <v>72</v>
      </c>
      <c r="E82" s="122" t="s">
        <v>2732</v>
      </c>
      <c r="F82" s="122" t="s">
        <v>2733</v>
      </c>
      <c r="I82" s="123"/>
      <c r="J82" s="124">
        <f>BK82</f>
        <v>0</v>
      </c>
      <c r="L82" s="120"/>
      <c r="M82" s="125"/>
      <c r="P82" s="126">
        <f>P83</f>
        <v>0</v>
      </c>
      <c r="R82" s="126">
        <f>R83</f>
        <v>0</v>
      </c>
      <c r="T82" s="127">
        <f>T83</f>
        <v>0</v>
      </c>
      <c r="AR82" s="121" t="s">
        <v>180</v>
      </c>
      <c r="AT82" s="128" t="s">
        <v>72</v>
      </c>
      <c r="AU82" s="128" t="s">
        <v>73</v>
      </c>
      <c r="AY82" s="121" t="s">
        <v>174</v>
      </c>
      <c r="BK82" s="129">
        <f>BK83</f>
        <v>0</v>
      </c>
    </row>
    <row r="83" spans="2:65" s="11" customFormat="1" ht="22.9" customHeight="1">
      <c r="B83" s="120"/>
      <c r="D83" s="121" t="s">
        <v>72</v>
      </c>
      <c r="E83" s="130" t="s">
        <v>2734</v>
      </c>
      <c r="F83" s="130" t="s">
        <v>2735</v>
      </c>
      <c r="I83" s="123"/>
      <c r="J83" s="131">
        <f>BK83</f>
        <v>0</v>
      </c>
      <c r="L83" s="120"/>
      <c r="M83" s="125"/>
      <c r="P83" s="126">
        <f>P84</f>
        <v>0</v>
      </c>
      <c r="R83" s="126">
        <f>R84</f>
        <v>0</v>
      </c>
      <c r="T83" s="127">
        <f>T84</f>
        <v>0</v>
      </c>
      <c r="AR83" s="121" t="s">
        <v>180</v>
      </c>
      <c r="AT83" s="128" t="s">
        <v>72</v>
      </c>
      <c r="AU83" s="128" t="s">
        <v>80</v>
      </c>
      <c r="AY83" s="121" t="s">
        <v>174</v>
      </c>
      <c r="BK83" s="129">
        <f>BK84</f>
        <v>0</v>
      </c>
    </row>
    <row r="84" spans="2:65" s="1" customFormat="1" ht="16.5" customHeight="1">
      <c r="B84" s="32"/>
      <c r="C84" s="132" t="s">
        <v>80</v>
      </c>
      <c r="D84" s="132" t="s">
        <v>176</v>
      </c>
      <c r="E84" s="133" t="s">
        <v>2736</v>
      </c>
      <c r="F84" s="134" t="s">
        <v>2737</v>
      </c>
      <c r="G84" s="135" t="s">
        <v>1292</v>
      </c>
      <c r="H84" s="136">
        <v>1</v>
      </c>
      <c r="I84" s="137"/>
      <c r="J84" s="138">
        <f>ROUND(I84*H84,2)</f>
        <v>0</v>
      </c>
      <c r="K84" s="134" t="s">
        <v>218</v>
      </c>
      <c r="L84" s="32"/>
      <c r="M84" s="195" t="s">
        <v>21</v>
      </c>
      <c r="N84" s="196" t="s">
        <v>44</v>
      </c>
      <c r="O84" s="197"/>
      <c r="P84" s="198">
        <f>O84*H84</f>
        <v>0</v>
      </c>
      <c r="Q84" s="198">
        <v>0</v>
      </c>
      <c r="R84" s="198">
        <f>Q84*H84</f>
        <v>0</v>
      </c>
      <c r="S84" s="198">
        <v>0</v>
      </c>
      <c r="T84" s="199">
        <f>S84*H84</f>
        <v>0</v>
      </c>
      <c r="AR84" s="143" t="s">
        <v>2738</v>
      </c>
      <c r="AT84" s="143" t="s">
        <v>176</v>
      </c>
      <c r="AU84" s="143" t="s">
        <v>82</v>
      </c>
      <c r="AY84" s="17" t="s">
        <v>174</v>
      </c>
      <c r="BE84" s="144">
        <f>IF(N84="základní",J84,0)</f>
        <v>0</v>
      </c>
      <c r="BF84" s="144">
        <f>IF(N84="snížená",J84,0)</f>
        <v>0</v>
      </c>
      <c r="BG84" s="144">
        <f>IF(N84="zákl. přenesená",J84,0)</f>
        <v>0</v>
      </c>
      <c r="BH84" s="144">
        <f>IF(N84="sníž. přenesená",J84,0)</f>
        <v>0</v>
      </c>
      <c r="BI84" s="144">
        <f>IF(N84="nulová",J84,0)</f>
        <v>0</v>
      </c>
      <c r="BJ84" s="17" t="s">
        <v>80</v>
      </c>
      <c r="BK84" s="144">
        <f>ROUND(I84*H84,2)</f>
        <v>0</v>
      </c>
      <c r="BL84" s="17" t="s">
        <v>2738</v>
      </c>
      <c r="BM84" s="143" t="s">
        <v>2739</v>
      </c>
    </row>
    <row r="85" spans="2:65" s="1" customFormat="1" ht="6.95" customHeight="1">
      <c r="B85" s="41"/>
      <c r="C85" s="42"/>
      <c r="D85" s="42"/>
      <c r="E85" s="42"/>
      <c r="F85" s="42"/>
      <c r="G85" s="42"/>
      <c r="H85" s="42"/>
      <c r="I85" s="42"/>
      <c r="J85" s="42"/>
      <c r="K85" s="42"/>
      <c r="L85" s="32"/>
    </row>
  </sheetData>
  <sheetProtection algorithmName="SHA-512" hashValue="naw6J7oo2oIxF1/pExb84YWiYoUKhxhXtIJ+WzWliX1taflGSd3GPxfabsUcMmngaA5GV0OAGjDwWx1jibmE2g==" saltValue="Aa+wIIqZ3iY0wZmvDMuh62LagpI96RrdiBIx5BxQCMD/f7JWjv74xO1TISl0MJJe9NKCOarcxNMZiWBzq6XMdQ==" spinCount="100000" sheet="1" objects="1" scenarios="1" formatColumns="0" formatRows="0" autoFilter="0"/>
  <autoFilter ref="C80:K84" xr:uid="{00000000-0009-0000-0000-00000B000000}"/>
  <mergeCells count="9">
    <mergeCell ref="E50:H50"/>
    <mergeCell ref="E71:H71"/>
    <mergeCell ref="E73:H7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2:BM114"/>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2"/>
      <c r="M2" s="222"/>
      <c r="N2" s="222"/>
      <c r="O2" s="222"/>
      <c r="P2" s="222"/>
      <c r="Q2" s="222"/>
      <c r="R2" s="222"/>
      <c r="S2" s="222"/>
      <c r="T2" s="222"/>
      <c r="U2" s="222"/>
      <c r="V2" s="222"/>
      <c r="AT2" s="17" t="s">
        <v>127</v>
      </c>
    </row>
    <row r="3" spans="2:46" ht="6.95" hidden="1" customHeight="1">
      <c r="B3" s="18"/>
      <c r="C3" s="19"/>
      <c r="D3" s="19"/>
      <c r="E3" s="19"/>
      <c r="F3" s="19"/>
      <c r="G3" s="19"/>
      <c r="H3" s="19"/>
      <c r="I3" s="19"/>
      <c r="J3" s="19"/>
      <c r="K3" s="19"/>
      <c r="L3" s="20"/>
      <c r="AT3" s="17" t="s">
        <v>82</v>
      </c>
    </row>
    <row r="4" spans="2:46" ht="24.95" hidden="1" customHeight="1">
      <c r="B4" s="20"/>
      <c r="D4" s="21" t="s">
        <v>138</v>
      </c>
      <c r="L4" s="20"/>
      <c r="M4" s="91" t="s">
        <v>10</v>
      </c>
      <c r="AT4" s="17" t="s">
        <v>4</v>
      </c>
    </row>
    <row r="5" spans="2:46" ht="6.95" hidden="1" customHeight="1">
      <c r="B5" s="20"/>
      <c r="L5" s="20"/>
    </row>
    <row r="6" spans="2:46" ht="12" hidden="1" customHeight="1">
      <c r="B6" s="20"/>
      <c r="D6" s="27" t="s">
        <v>16</v>
      </c>
      <c r="L6" s="20"/>
    </row>
    <row r="7" spans="2:46" ht="26.25" hidden="1" customHeight="1">
      <c r="B7" s="20"/>
      <c r="E7" s="252" t="str">
        <f>'Rekapitulace stavby'!K6</f>
        <v>Modernizace a rozšíření centrální sterilizace CS I v pavilonu A – Masarykova nem. v Ústí nad Labem</v>
      </c>
      <c r="F7" s="253"/>
      <c r="G7" s="253"/>
      <c r="H7" s="253"/>
      <c r="L7" s="20"/>
    </row>
    <row r="8" spans="2:46" s="1" customFormat="1" ht="12" hidden="1" customHeight="1">
      <c r="B8" s="32"/>
      <c r="D8" s="27" t="s">
        <v>139</v>
      </c>
      <c r="L8" s="32"/>
    </row>
    <row r="9" spans="2:46" s="1" customFormat="1" ht="16.5" hidden="1" customHeight="1">
      <c r="B9" s="32"/>
      <c r="E9" s="215" t="s">
        <v>2740</v>
      </c>
      <c r="F9" s="254"/>
      <c r="G9" s="254"/>
      <c r="H9" s="254"/>
      <c r="L9" s="32"/>
    </row>
    <row r="10" spans="2:46" s="1" customFormat="1" ht="11.25" hidden="1">
      <c r="B10" s="32"/>
      <c r="L10" s="32"/>
    </row>
    <row r="11" spans="2:46" s="1" customFormat="1" ht="12" hidden="1" customHeight="1">
      <c r="B11" s="32"/>
      <c r="D11" s="27" t="s">
        <v>18</v>
      </c>
      <c r="F11" s="25" t="s">
        <v>21</v>
      </c>
      <c r="I11" s="27" t="s">
        <v>20</v>
      </c>
      <c r="J11" s="25" t="s">
        <v>21</v>
      </c>
      <c r="L11" s="32"/>
    </row>
    <row r="12" spans="2:46" s="1" customFormat="1" ht="12" hidden="1" customHeight="1">
      <c r="B12" s="32"/>
      <c r="D12" s="27" t="s">
        <v>22</v>
      </c>
      <c r="F12" s="25" t="s">
        <v>23</v>
      </c>
      <c r="I12" s="27" t="s">
        <v>24</v>
      </c>
      <c r="J12" s="49" t="str">
        <f>'Rekapitulace stavby'!AN8</f>
        <v>30. 11. 2023</v>
      </c>
      <c r="L12" s="32"/>
    </row>
    <row r="13" spans="2:46" s="1" customFormat="1" ht="10.9" hidden="1" customHeight="1">
      <c r="B13" s="32"/>
      <c r="L13" s="32"/>
    </row>
    <row r="14" spans="2:46" s="1" customFormat="1" ht="12" hidden="1" customHeight="1">
      <c r="B14" s="32"/>
      <c r="D14" s="27" t="s">
        <v>26</v>
      </c>
      <c r="I14" s="27" t="s">
        <v>27</v>
      </c>
      <c r="J14" s="25" t="s">
        <v>28</v>
      </c>
      <c r="L14" s="32"/>
    </row>
    <row r="15" spans="2:46" s="1" customFormat="1" ht="18" hidden="1" customHeight="1">
      <c r="B15" s="32"/>
      <c r="E15" s="25" t="s">
        <v>29</v>
      </c>
      <c r="I15" s="27" t="s">
        <v>30</v>
      </c>
      <c r="J15" s="25" t="s">
        <v>21</v>
      </c>
      <c r="L15" s="32"/>
    </row>
    <row r="16" spans="2:46" s="1" customFormat="1" ht="6.95" hidden="1" customHeight="1">
      <c r="B16" s="32"/>
      <c r="L16" s="32"/>
    </row>
    <row r="17" spans="2:12" s="1" customFormat="1" ht="12" hidden="1" customHeight="1">
      <c r="B17" s="32"/>
      <c r="D17" s="27" t="s">
        <v>31</v>
      </c>
      <c r="I17" s="27" t="s">
        <v>27</v>
      </c>
      <c r="J17" s="28" t="str">
        <f>'Rekapitulace stavby'!AN13</f>
        <v>Vyplň údaj</v>
      </c>
      <c r="L17" s="32"/>
    </row>
    <row r="18" spans="2:12" s="1" customFormat="1" ht="18" hidden="1" customHeight="1">
      <c r="B18" s="32"/>
      <c r="E18" s="255" t="str">
        <f>'Rekapitulace stavby'!E14</f>
        <v>Vyplň údaj</v>
      </c>
      <c r="F18" s="221"/>
      <c r="G18" s="221"/>
      <c r="H18" s="221"/>
      <c r="I18" s="27" t="s">
        <v>30</v>
      </c>
      <c r="J18" s="28" t="str">
        <f>'Rekapitulace stavby'!AN14</f>
        <v>Vyplň údaj</v>
      </c>
      <c r="L18" s="32"/>
    </row>
    <row r="19" spans="2:12" s="1" customFormat="1" ht="6.95" hidden="1" customHeight="1">
      <c r="B19" s="32"/>
      <c r="L19" s="32"/>
    </row>
    <row r="20" spans="2:12" s="1" customFormat="1" ht="12" hidden="1" customHeight="1">
      <c r="B20" s="32"/>
      <c r="D20" s="27" t="s">
        <v>33</v>
      </c>
      <c r="I20" s="27" t="s">
        <v>27</v>
      </c>
      <c r="J20" s="25" t="s">
        <v>34</v>
      </c>
      <c r="L20" s="32"/>
    </row>
    <row r="21" spans="2:12" s="1" customFormat="1" ht="18" hidden="1" customHeight="1">
      <c r="B21" s="32"/>
      <c r="E21" s="25" t="s">
        <v>35</v>
      </c>
      <c r="I21" s="27" t="s">
        <v>30</v>
      </c>
      <c r="J21" s="25" t="s">
        <v>21</v>
      </c>
      <c r="L21" s="32"/>
    </row>
    <row r="22" spans="2:12" s="1" customFormat="1" ht="6.95" hidden="1" customHeight="1">
      <c r="B22" s="32"/>
      <c r="L22" s="32"/>
    </row>
    <row r="23" spans="2:12" s="1" customFormat="1" ht="12" hidden="1" customHeight="1">
      <c r="B23" s="32"/>
      <c r="D23" s="27" t="s">
        <v>36</v>
      </c>
      <c r="I23" s="27" t="s">
        <v>27</v>
      </c>
      <c r="J23" s="25" t="s">
        <v>34</v>
      </c>
      <c r="L23" s="32"/>
    </row>
    <row r="24" spans="2:12" s="1" customFormat="1" ht="18" hidden="1" customHeight="1">
      <c r="B24" s="32"/>
      <c r="E24" s="25" t="s">
        <v>35</v>
      </c>
      <c r="I24" s="27" t="s">
        <v>30</v>
      </c>
      <c r="J24" s="25" t="s">
        <v>21</v>
      </c>
      <c r="L24" s="32"/>
    </row>
    <row r="25" spans="2:12" s="1" customFormat="1" ht="6.95" hidden="1" customHeight="1">
      <c r="B25" s="32"/>
      <c r="L25" s="32"/>
    </row>
    <row r="26" spans="2:12" s="1" customFormat="1" ht="12" hidden="1" customHeight="1">
      <c r="B26" s="32"/>
      <c r="D26" s="27" t="s">
        <v>37</v>
      </c>
      <c r="L26" s="32"/>
    </row>
    <row r="27" spans="2:12" s="7" customFormat="1" ht="71.25" hidden="1" customHeight="1">
      <c r="B27" s="92"/>
      <c r="E27" s="226" t="s">
        <v>38</v>
      </c>
      <c r="F27" s="226"/>
      <c r="G27" s="226"/>
      <c r="H27" s="226"/>
      <c r="L27" s="92"/>
    </row>
    <row r="28" spans="2:12" s="1" customFormat="1" ht="6.95" hidden="1" customHeight="1">
      <c r="B28" s="32"/>
      <c r="L28" s="32"/>
    </row>
    <row r="29" spans="2:12" s="1" customFormat="1" ht="6.95" hidden="1" customHeight="1">
      <c r="B29" s="32"/>
      <c r="D29" s="50"/>
      <c r="E29" s="50"/>
      <c r="F29" s="50"/>
      <c r="G29" s="50"/>
      <c r="H29" s="50"/>
      <c r="I29" s="50"/>
      <c r="J29" s="50"/>
      <c r="K29" s="50"/>
      <c r="L29" s="32"/>
    </row>
    <row r="30" spans="2:12" s="1" customFormat="1" ht="25.35" hidden="1" customHeight="1">
      <c r="B30" s="32"/>
      <c r="D30" s="93" t="s">
        <v>39</v>
      </c>
      <c r="J30" s="63">
        <f>ROUND(J82, 2)</f>
        <v>0</v>
      </c>
      <c r="L30" s="32"/>
    </row>
    <row r="31" spans="2:12" s="1" customFormat="1" ht="6.95" hidden="1" customHeight="1">
      <c r="B31" s="32"/>
      <c r="D31" s="50"/>
      <c r="E31" s="50"/>
      <c r="F31" s="50"/>
      <c r="G31" s="50"/>
      <c r="H31" s="50"/>
      <c r="I31" s="50"/>
      <c r="J31" s="50"/>
      <c r="K31" s="50"/>
      <c r="L31" s="32"/>
    </row>
    <row r="32" spans="2:12" s="1" customFormat="1" ht="14.45" hidden="1" customHeight="1">
      <c r="B32" s="32"/>
      <c r="F32" s="35" t="s">
        <v>41</v>
      </c>
      <c r="I32" s="35" t="s">
        <v>40</v>
      </c>
      <c r="J32" s="35" t="s">
        <v>42</v>
      </c>
      <c r="L32" s="32"/>
    </row>
    <row r="33" spans="2:12" s="1" customFormat="1" ht="14.45" hidden="1" customHeight="1">
      <c r="B33" s="32"/>
      <c r="D33" s="52" t="s">
        <v>43</v>
      </c>
      <c r="E33" s="27" t="s">
        <v>44</v>
      </c>
      <c r="F33" s="83">
        <f>ROUND((SUM(BE82:BE113)),  2)</f>
        <v>0</v>
      </c>
      <c r="I33" s="94">
        <v>0.21</v>
      </c>
      <c r="J33" s="83">
        <f>ROUND(((SUM(BE82:BE113))*I33),  2)</f>
        <v>0</v>
      </c>
      <c r="L33" s="32"/>
    </row>
    <row r="34" spans="2:12" s="1" customFormat="1" ht="14.45" hidden="1" customHeight="1">
      <c r="B34" s="32"/>
      <c r="E34" s="27" t="s">
        <v>45</v>
      </c>
      <c r="F34" s="83">
        <f>ROUND((SUM(BF82:BF113)),  2)</f>
        <v>0</v>
      </c>
      <c r="I34" s="94">
        <v>0.15</v>
      </c>
      <c r="J34" s="83">
        <f>ROUND(((SUM(BF82:BF113))*I34),  2)</f>
        <v>0</v>
      </c>
      <c r="L34" s="32"/>
    </row>
    <row r="35" spans="2:12" s="1" customFormat="1" ht="14.45" hidden="1" customHeight="1">
      <c r="B35" s="32"/>
      <c r="E35" s="27" t="s">
        <v>46</v>
      </c>
      <c r="F35" s="83">
        <f>ROUND((SUM(BG82:BG113)),  2)</f>
        <v>0</v>
      </c>
      <c r="I35" s="94">
        <v>0.21</v>
      </c>
      <c r="J35" s="83">
        <f>0</f>
        <v>0</v>
      </c>
      <c r="L35" s="32"/>
    </row>
    <row r="36" spans="2:12" s="1" customFormat="1" ht="14.45" hidden="1" customHeight="1">
      <c r="B36" s="32"/>
      <c r="E36" s="27" t="s">
        <v>47</v>
      </c>
      <c r="F36" s="83">
        <f>ROUND((SUM(BH82:BH113)),  2)</f>
        <v>0</v>
      </c>
      <c r="I36" s="94">
        <v>0.15</v>
      </c>
      <c r="J36" s="83">
        <f>0</f>
        <v>0</v>
      </c>
      <c r="L36" s="32"/>
    </row>
    <row r="37" spans="2:12" s="1" customFormat="1" ht="14.45" hidden="1" customHeight="1">
      <c r="B37" s="32"/>
      <c r="E37" s="27" t="s">
        <v>48</v>
      </c>
      <c r="F37" s="83">
        <f>ROUND((SUM(BI82:BI113)),  2)</f>
        <v>0</v>
      </c>
      <c r="I37" s="94">
        <v>0</v>
      </c>
      <c r="J37" s="83">
        <f>0</f>
        <v>0</v>
      </c>
      <c r="L37" s="32"/>
    </row>
    <row r="38" spans="2:12" s="1" customFormat="1" ht="6.95" hidden="1" customHeight="1">
      <c r="B38" s="32"/>
      <c r="L38" s="32"/>
    </row>
    <row r="39" spans="2:12" s="1" customFormat="1" ht="25.35" hidden="1" customHeight="1">
      <c r="B39" s="32"/>
      <c r="C39" s="95"/>
      <c r="D39" s="96" t="s">
        <v>49</v>
      </c>
      <c r="E39" s="54"/>
      <c r="F39" s="54"/>
      <c r="G39" s="97" t="s">
        <v>50</v>
      </c>
      <c r="H39" s="98" t="s">
        <v>51</v>
      </c>
      <c r="I39" s="54"/>
      <c r="J39" s="99">
        <f>SUM(J30:J37)</f>
        <v>0</v>
      </c>
      <c r="K39" s="100"/>
      <c r="L39" s="32"/>
    </row>
    <row r="40" spans="2:12" s="1" customFormat="1" ht="14.45" hidden="1" customHeight="1">
      <c r="B40" s="41"/>
      <c r="C40" s="42"/>
      <c r="D40" s="42"/>
      <c r="E40" s="42"/>
      <c r="F40" s="42"/>
      <c r="G40" s="42"/>
      <c r="H40" s="42"/>
      <c r="I40" s="42"/>
      <c r="J40" s="42"/>
      <c r="K40" s="42"/>
      <c r="L40" s="32"/>
    </row>
    <row r="41" spans="2:12" ht="11.25" hidden="1"/>
    <row r="42" spans="2:12" ht="11.25" hidden="1"/>
    <row r="43" spans="2:12" ht="11.25" hidden="1"/>
    <row r="44" spans="2:12" s="1" customFormat="1" ht="6.95" customHeight="1">
      <c r="B44" s="43"/>
      <c r="C44" s="44"/>
      <c r="D44" s="44"/>
      <c r="E44" s="44"/>
      <c r="F44" s="44"/>
      <c r="G44" s="44"/>
      <c r="H44" s="44"/>
      <c r="I44" s="44"/>
      <c r="J44" s="44"/>
      <c r="K44" s="44"/>
      <c r="L44" s="32"/>
    </row>
    <row r="45" spans="2:12" s="1" customFormat="1" ht="24.95" customHeight="1">
      <c r="B45" s="32"/>
      <c r="C45" s="21" t="s">
        <v>143</v>
      </c>
      <c r="L45" s="32"/>
    </row>
    <row r="46" spans="2:12" s="1" customFormat="1" ht="6.95" customHeight="1">
      <c r="B46" s="32"/>
      <c r="L46" s="32"/>
    </row>
    <row r="47" spans="2:12" s="1" customFormat="1" ht="12" customHeight="1">
      <c r="B47" s="32"/>
      <c r="C47" s="27" t="s">
        <v>16</v>
      </c>
      <c r="L47" s="32"/>
    </row>
    <row r="48" spans="2:12" s="1" customFormat="1" ht="26.25" customHeight="1">
      <c r="B48" s="32"/>
      <c r="E48" s="252" t="str">
        <f>E7</f>
        <v>Modernizace a rozšíření centrální sterilizace CS I v pavilonu A – Masarykova nem. v Ústí nad Labem</v>
      </c>
      <c r="F48" s="253"/>
      <c r="G48" s="253"/>
      <c r="H48" s="253"/>
      <c r="L48" s="32"/>
    </row>
    <row r="49" spans="2:47" s="1" customFormat="1" ht="12" customHeight="1">
      <c r="B49" s="32"/>
      <c r="C49" s="27" t="s">
        <v>139</v>
      </c>
      <c r="L49" s="32"/>
    </row>
    <row r="50" spans="2:47" s="1" customFormat="1" ht="16.5" customHeight="1">
      <c r="B50" s="32"/>
      <c r="E50" s="215" t="str">
        <f>E9</f>
        <v>PS.01 - Úpravna vody</v>
      </c>
      <c r="F50" s="254"/>
      <c r="G50" s="254"/>
      <c r="H50" s="254"/>
      <c r="L50" s="32"/>
    </row>
    <row r="51" spans="2:47" s="1" customFormat="1" ht="6.95" customHeight="1">
      <c r="B51" s="32"/>
      <c r="L51" s="32"/>
    </row>
    <row r="52" spans="2:47" s="1" customFormat="1" ht="12" customHeight="1">
      <c r="B52" s="32"/>
      <c r="C52" s="27" t="s">
        <v>22</v>
      </c>
      <c r="F52" s="25" t="str">
        <f>F12</f>
        <v>Ústí nad Labem</v>
      </c>
      <c r="I52" s="27" t="s">
        <v>24</v>
      </c>
      <c r="J52" s="49" t="str">
        <f>IF(J12="","",J12)</f>
        <v>30. 11. 2023</v>
      </c>
      <c r="L52" s="32"/>
    </row>
    <row r="53" spans="2:47" s="1" customFormat="1" ht="6.95" customHeight="1">
      <c r="B53" s="32"/>
      <c r="L53" s="32"/>
    </row>
    <row r="54" spans="2:47" s="1" customFormat="1" ht="15.2" customHeight="1">
      <c r="B54" s="32"/>
      <c r="C54" s="27" t="s">
        <v>26</v>
      </c>
      <c r="F54" s="25" t="str">
        <f>E15</f>
        <v>Krajská zdravotní, a.s.</v>
      </c>
      <c r="I54" s="27" t="s">
        <v>33</v>
      </c>
      <c r="J54" s="30" t="str">
        <f>E21</f>
        <v>Artech spol. s.r.o.</v>
      </c>
      <c r="L54" s="32"/>
    </row>
    <row r="55" spans="2:47" s="1" customFormat="1" ht="15.2" customHeight="1">
      <c r="B55" s="32"/>
      <c r="C55" s="27" t="s">
        <v>31</v>
      </c>
      <c r="F55" s="25" t="str">
        <f>IF(E18="","",E18)</f>
        <v>Vyplň údaj</v>
      </c>
      <c r="I55" s="27" t="s">
        <v>36</v>
      </c>
      <c r="J55" s="30" t="str">
        <f>E24</f>
        <v>Artech spol. s.r.o.</v>
      </c>
      <c r="L55" s="32"/>
    </row>
    <row r="56" spans="2:47" s="1" customFormat="1" ht="10.35" customHeight="1">
      <c r="B56" s="32"/>
      <c r="L56" s="32"/>
    </row>
    <row r="57" spans="2:47" s="1" customFormat="1" ht="29.25" customHeight="1">
      <c r="B57" s="32"/>
      <c r="C57" s="101" t="s">
        <v>144</v>
      </c>
      <c r="D57" s="95"/>
      <c r="E57" s="95"/>
      <c r="F57" s="95"/>
      <c r="G57" s="95"/>
      <c r="H57" s="95"/>
      <c r="I57" s="95"/>
      <c r="J57" s="102" t="s">
        <v>145</v>
      </c>
      <c r="K57" s="95"/>
      <c r="L57" s="32"/>
    </row>
    <row r="58" spans="2:47" s="1" customFormat="1" ht="10.35" customHeight="1">
      <c r="B58" s="32"/>
      <c r="L58" s="32"/>
    </row>
    <row r="59" spans="2:47" s="1" customFormat="1" ht="22.9" customHeight="1">
      <c r="B59" s="32"/>
      <c r="C59" s="103" t="s">
        <v>71</v>
      </c>
      <c r="J59" s="63">
        <f>J82</f>
        <v>0</v>
      </c>
      <c r="L59" s="32"/>
      <c r="AU59" s="17" t="s">
        <v>146</v>
      </c>
    </row>
    <row r="60" spans="2:47" s="8" customFormat="1" ht="24.95" customHeight="1">
      <c r="B60" s="104"/>
      <c r="D60" s="105" t="s">
        <v>2741</v>
      </c>
      <c r="E60" s="106"/>
      <c r="F60" s="106"/>
      <c r="G60" s="106"/>
      <c r="H60" s="106"/>
      <c r="I60" s="106"/>
      <c r="J60" s="107">
        <f>J83</f>
        <v>0</v>
      </c>
      <c r="L60" s="104"/>
    </row>
    <row r="61" spans="2:47" s="8" customFormat="1" ht="24.95" customHeight="1">
      <c r="B61" s="104"/>
      <c r="D61" s="105" t="s">
        <v>2742</v>
      </c>
      <c r="E61" s="106"/>
      <c r="F61" s="106"/>
      <c r="G61" s="106"/>
      <c r="H61" s="106"/>
      <c r="I61" s="106"/>
      <c r="J61" s="107">
        <f>J88</f>
        <v>0</v>
      </c>
      <c r="L61" s="104"/>
    </row>
    <row r="62" spans="2:47" s="8" customFormat="1" ht="24.95" customHeight="1">
      <c r="B62" s="104"/>
      <c r="D62" s="105" t="s">
        <v>2743</v>
      </c>
      <c r="E62" s="106"/>
      <c r="F62" s="106"/>
      <c r="G62" s="106"/>
      <c r="H62" s="106"/>
      <c r="I62" s="106"/>
      <c r="J62" s="107">
        <f>J107</f>
        <v>0</v>
      </c>
      <c r="L62" s="104"/>
    </row>
    <row r="63" spans="2:47" s="1" customFormat="1" ht="21.75" customHeight="1">
      <c r="B63" s="32"/>
      <c r="L63" s="32"/>
    </row>
    <row r="64" spans="2:47" s="1" customFormat="1" ht="6.95" customHeight="1">
      <c r="B64" s="41"/>
      <c r="C64" s="42"/>
      <c r="D64" s="42"/>
      <c r="E64" s="42"/>
      <c r="F64" s="42"/>
      <c r="G64" s="42"/>
      <c r="H64" s="42"/>
      <c r="I64" s="42"/>
      <c r="J64" s="42"/>
      <c r="K64" s="42"/>
      <c r="L64" s="32"/>
    </row>
    <row r="68" spans="2:12" s="1" customFormat="1" ht="6.95" customHeight="1">
      <c r="B68" s="43"/>
      <c r="C68" s="44"/>
      <c r="D68" s="44"/>
      <c r="E68" s="44"/>
      <c r="F68" s="44"/>
      <c r="G68" s="44"/>
      <c r="H68" s="44"/>
      <c r="I68" s="44"/>
      <c r="J68" s="44"/>
      <c r="K68" s="44"/>
      <c r="L68" s="32"/>
    </row>
    <row r="69" spans="2:12" s="1" customFormat="1" ht="24.95" customHeight="1">
      <c r="B69" s="32"/>
      <c r="C69" s="21" t="s">
        <v>159</v>
      </c>
      <c r="L69" s="32"/>
    </row>
    <row r="70" spans="2:12" s="1" customFormat="1" ht="6.95" customHeight="1">
      <c r="B70" s="32"/>
      <c r="L70" s="32"/>
    </row>
    <row r="71" spans="2:12" s="1" customFormat="1" ht="12" customHeight="1">
      <c r="B71" s="32"/>
      <c r="C71" s="27" t="s">
        <v>16</v>
      </c>
      <c r="L71" s="32"/>
    </row>
    <row r="72" spans="2:12" s="1" customFormat="1" ht="26.25" customHeight="1">
      <c r="B72" s="32"/>
      <c r="E72" s="252" t="str">
        <f>E7</f>
        <v>Modernizace a rozšíření centrální sterilizace CS I v pavilonu A – Masarykova nem. v Ústí nad Labem</v>
      </c>
      <c r="F72" s="253"/>
      <c r="G72" s="253"/>
      <c r="H72" s="253"/>
      <c r="L72" s="32"/>
    </row>
    <row r="73" spans="2:12" s="1" customFormat="1" ht="12" customHeight="1">
      <c r="B73" s="32"/>
      <c r="C73" s="27" t="s">
        <v>139</v>
      </c>
      <c r="L73" s="32"/>
    </row>
    <row r="74" spans="2:12" s="1" customFormat="1" ht="16.5" customHeight="1">
      <c r="B74" s="32"/>
      <c r="E74" s="215" t="str">
        <f>E9</f>
        <v>PS.01 - Úpravna vody</v>
      </c>
      <c r="F74" s="254"/>
      <c r="G74" s="254"/>
      <c r="H74" s="254"/>
      <c r="L74" s="32"/>
    </row>
    <row r="75" spans="2:12" s="1" customFormat="1" ht="6.95" customHeight="1">
      <c r="B75" s="32"/>
      <c r="L75" s="32"/>
    </row>
    <row r="76" spans="2:12" s="1" customFormat="1" ht="12" customHeight="1">
      <c r="B76" s="32"/>
      <c r="C76" s="27" t="s">
        <v>22</v>
      </c>
      <c r="F76" s="25" t="str">
        <f>F12</f>
        <v>Ústí nad Labem</v>
      </c>
      <c r="I76" s="27" t="s">
        <v>24</v>
      </c>
      <c r="J76" s="49" t="str">
        <f>IF(J12="","",J12)</f>
        <v>30. 11. 2023</v>
      </c>
      <c r="L76" s="32"/>
    </row>
    <row r="77" spans="2:12" s="1" customFormat="1" ht="6.95" customHeight="1">
      <c r="B77" s="32"/>
      <c r="L77" s="32"/>
    </row>
    <row r="78" spans="2:12" s="1" customFormat="1" ht="15.2" customHeight="1">
      <c r="B78" s="32"/>
      <c r="C78" s="27" t="s">
        <v>26</v>
      </c>
      <c r="F78" s="25" t="str">
        <f>E15</f>
        <v>Krajská zdravotní, a.s.</v>
      </c>
      <c r="I78" s="27" t="s">
        <v>33</v>
      </c>
      <c r="J78" s="30" t="str">
        <f>E21</f>
        <v>Artech spol. s.r.o.</v>
      </c>
      <c r="L78" s="32"/>
    </row>
    <row r="79" spans="2:12" s="1" customFormat="1" ht="15.2" customHeight="1">
      <c r="B79" s="32"/>
      <c r="C79" s="27" t="s">
        <v>31</v>
      </c>
      <c r="F79" s="25" t="str">
        <f>IF(E18="","",E18)</f>
        <v>Vyplň údaj</v>
      </c>
      <c r="I79" s="27" t="s">
        <v>36</v>
      </c>
      <c r="J79" s="30" t="str">
        <f>E24</f>
        <v>Artech spol. s.r.o.</v>
      </c>
      <c r="L79" s="32"/>
    </row>
    <row r="80" spans="2:12" s="1" customFormat="1" ht="10.35" customHeight="1">
      <c r="B80" s="32"/>
      <c r="L80" s="32"/>
    </row>
    <row r="81" spans="2:65" s="10" customFormat="1" ht="29.25" customHeight="1">
      <c r="B81" s="112"/>
      <c r="C81" s="113" t="s">
        <v>160</v>
      </c>
      <c r="D81" s="114" t="s">
        <v>58</v>
      </c>
      <c r="E81" s="114" t="s">
        <v>54</v>
      </c>
      <c r="F81" s="114" t="s">
        <v>55</v>
      </c>
      <c r="G81" s="114" t="s">
        <v>161</v>
      </c>
      <c r="H81" s="114" t="s">
        <v>162</v>
      </c>
      <c r="I81" s="114" t="s">
        <v>163</v>
      </c>
      <c r="J81" s="114" t="s">
        <v>145</v>
      </c>
      <c r="K81" s="115" t="s">
        <v>164</v>
      </c>
      <c r="L81" s="112"/>
      <c r="M81" s="56" t="s">
        <v>21</v>
      </c>
      <c r="N81" s="57" t="s">
        <v>43</v>
      </c>
      <c r="O81" s="57" t="s">
        <v>165</v>
      </c>
      <c r="P81" s="57" t="s">
        <v>166</v>
      </c>
      <c r="Q81" s="57" t="s">
        <v>167</v>
      </c>
      <c r="R81" s="57" t="s">
        <v>168</v>
      </c>
      <c r="S81" s="57" t="s">
        <v>169</v>
      </c>
      <c r="T81" s="58" t="s">
        <v>170</v>
      </c>
    </row>
    <row r="82" spans="2:65" s="1" customFormat="1" ht="22.9" customHeight="1">
      <c r="B82" s="32"/>
      <c r="C82" s="61" t="s">
        <v>171</v>
      </c>
      <c r="J82" s="116">
        <f>BK82</f>
        <v>0</v>
      </c>
      <c r="L82" s="32"/>
      <c r="M82" s="59"/>
      <c r="N82" s="50"/>
      <c r="O82" s="50"/>
      <c r="P82" s="117">
        <f>P83+P88+P107</f>
        <v>0</v>
      </c>
      <c r="Q82" s="50"/>
      <c r="R82" s="117">
        <f>R83+R88+R107</f>
        <v>0</v>
      </c>
      <c r="S82" s="50"/>
      <c r="T82" s="118">
        <f>T83+T88+T107</f>
        <v>0</v>
      </c>
      <c r="AT82" s="17" t="s">
        <v>72</v>
      </c>
      <c r="AU82" s="17" t="s">
        <v>146</v>
      </c>
      <c r="BK82" s="119">
        <f>BK83+BK88+BK107</f>
        <v>0</v>
      </c>
    </row>
    <row r="83" spans="2:65" s="11" customFormat="1" ht="25.9" customHeight="1">
      <c r="B83" s="120"/>
      <c r="D83" s="121" t="s">
        <v>72</v>
      </c>
      <c r="E83" s="122" t="s">
        <v>1376</v>
      </c>
      <c r="F83" s="122" t="s">
        <v>2744</v>
      </c>
      <c r="I83" s="123"/>
      <c r="J83" s="124">
        <f>BK83</f>
        <v>0</v>
      </c>
      <c r="L83" s="120"/>
      <c r="M83" s="125"/>
      <c r="P83" s="126">
        <f>SUM(P84:P87)</f>
        <v>0</v>
      </c>
      <c r="R83" s="126">
        <f>SUM(R84:R87)</f>
        <v>0</v>
      </c>
      <c r="T83" s="127">
        <f>SUM(T84:T87)</f>
        <v>0</v>
      </c>
      <c r="AR83" s="121" t="s">
        <v>80</v>
      </c>
      <c r="AT83" s="128" t="s">
        <v>72</v>
      </c>
      <c r="AU83" s="128" t="s">
        <v>73</v>
      </c>
      <c r="AY83" s="121" t="s">
        <v>174</v>
      </c>
      <c r="BK83" s="129">
        <f>SUM(BK84:BK87)</f>
        <v>0</v>
      </c>
    </row>
    <row r="84" spans="2:65" s="1" customFormat="1" ht="16.5" customHeight="1">
      <c r="B84" s="32"/>
      <c r="C84" s="132" t="s">
        <v>80</v>
      </c>
      <c r="D84" s="132" t="s">
        <v>176</v>
      </c>
      <c r="E84" s="133" t="s">
        <v>2745</v>
      </c>
      <c r="F84" s="134" t="s">
        <v>2746</v>
      </c>
      <c r="G84" s="135" t="s">
        <v>812</v>
      </c>
      <c r="H84" s="136">
        <v>1</v>
      </c>
      <c r="I84" s="137"/>
      <c r="J84" s="138">
        <f>ROUND(I84*H84,2)</f>
        <v>0</v>
      </c>
      <c r="K84" s="134" t="s">
        <v>218</v>
      </c>
      <c r="L84" s="32"/>
      <c r="M84" s="139" t="s">
        <v>21</v>
      </c>
      <c r="N84" s="140" t="s">
        <v>44</v>
      </c>
      <c r="P84" s="141">
        <f>O84*H84</f>
        <v>0</v>
      </c>
      <c r="Q84" s="141">
        <v>0</v>
      </c>
      <c r="R84" s="141">
        <f>Q84*H84</f>
        <v>0</v>
      </c>
      <c r="S84" s="141">
        <v>0</v>
      </c>
      <c r="T84" s="142">
        <f>S84*H84</f>
        <v>0</v>
      </c>
      <c r="AR84" s="143" t="s">
        <v>180</v>
      </c>
      <c r="AT84" s="143" t="s">
        <v>176</v>
      </c>
      <c r="AU84" s="143" t="s">
        <v>80</v>
      </c>
      <c r="AY84" s="17" t="s">
        <v>174</v>
      </c>
      <c r="BE84" s="144">
        <f>IF(N84="základní",J84,0)</f>
        <v>0</v>
      </c>
      <c r="BF84" s="144">
        <f>IF(N84="snížená",J84,0)</f>
        <v>0</v>
      </c>
      <c r="BG84" s="144">
        <f>IF(N84="zákl. přenesená",J84,0)</f>
        <v>0</v>
      </c>
      <c r="BH84" s="144">
        <f>IF(N84="sníž. přenesená",J84,0)</f>
        <v>0</v>
      </c>
      <c r="BI84" s="144">
        <f>IF(N84="nulová",J84,0)</f>
        <v>0</v>
      </c>
      <c r="BJ84" s="17" t="s">
        <v>80</v>
      </c>
      <c r="BK84" s="144">
        <f>ROUND(I84*H84,2)</f>
        <v>0</v>
      </c>
      <c r="BL84" s="17" t="s">
        <v>180</v>
      </c>
      <c r="BM84" s="143" t="s">
        <v>180</v>
      </c>
    </row>
    <row r="85" spans="2:65" s="1" customFormat="1" ht="21.75" customHeight="1">
      <c r="B85" s="32"/>
      <c r="C85" s="132" t="s">
        <v>82</v>
      </c>
      <c r="D85" s="132" t="s">
        <v>176</v>
      </c>
      <c r="E85" s="133" t="s">
        <v>2747</v>
      </c>
      <c r="F85" s="134" t="s">
        <v>2748</v>
      </c>
      <c r="G85" s="135" t="s">
        <v>812</v>
      </c>
      <c r="H85" s="136">
        <v>1</v>
      </c>
      <c r="I85" s="137"/>
      <c r="J85" s="138">
        <f>ROUND(I85*H85,2)</f>
        <v>0</v>
      </c>
      <c r="K85" s="134" t="s">
        <v>218</v>
      </c>
      <c r="L85" s="32"/>
      <c r="M85" s="139" t="s">
        <v>21</v>
      </c>
      <c r="N85" s="140" t="s">
        <v>44</v>
      </c>
      <c r="P85" s="141">
        <f>O85*H85</f>
        <v>0</v>
      </c>
      <c r="Q85" s="141">
        <v>0</v>
      </c>
      <c r="R85" s="141">
        <f>Q85*H85</f>
        <v>0</v>
      </c>
      <c r="S85" s="141">
        <v>0</v>
      </c>
      <c r="T85" s="142">
        <f>S85*H85</f>
        <v>0</v>
      </c>
      <c r="AR85" s="143" t="s">
        <v>180</v>
      </c>
      <c r="AT85" s="143" t="s">
        <v>176</v>
      </c>
      <c r="AU85" s="143" t="s">
        <v>80</v>
      </c>
      <c r="AY85" s="17" t="s">
        <v>174</v>
      </c>
      <c r="BE85" s="144">
        <f>IF(N85="základní",J85,0)</f>
        <v>0</v>
      </c>
      <c r="BF85" s="144">
        <f>IF(N85="snížená",J85,0)</f>
        <v>0</v>
      </c>
      <c r="BG85" s="144">
        <f>IF(N85="zákl. přenesená",J85,0)</f>
        <v>0</v>
      </c>
      <c r="BH85" s="144">
        <f>IF(N85="sníž. přenesená",J85,0)</f>
        <v>0</v>
      </c>
      <c r="BI85" s="144">
        <f>IF(N85="nulová",J85,0)</f>
        <v>0</v>
      </c>
      <c r="BJ85" s="17" t="s">
        <v>80</v>
      </c>
      <c r="BK85" s="144">
        <f>ROUND(I85*H85,2)</f>
        <v>0</v>
      </c>
      <c r="BL85" s="17" t="s">
        <v>180</v>
      </c>
      <c r="BM85" s="143" t="s">
        <v>215</v>
      </c>
    </row>
    <row r="86" spans="2:65" s="1" customFormat="1" ht="97.5">
      <c r="B86" s="32"/>
      <c r="D86" s="150" t="s">
        <v>220</v>
      </c>
      <c r="F86" s="170" t="s">
        <v>2749</v>
      </c>
      <c r="I86" s="147"/>
      <c r="L86" s="32"/>
      <c r="M86" s="148"/>
      <c r="T86" s="53"/>
      <c r="AT86" s="17" t="s">
        <v>220</v>
      </c>
      <c r="AU86" s="17" t="s">
        <v>80</v>
      </c>
    </row>
    <row r="87" spans="2:65" s="1" customFormat="1" ht="21.75" customHeight="1">
      <c r="B87" s="32"/>
      <c r="C87" s="132" t="s">
        <v>108</v>
      </c>
      <c r="D87" s="132" t="s">
        <v>176</v>
      </c>
      <c r="E87" s="133" t="s">
        <v>2750</v>
      </c>
      <c r="F87" s="134" t="s">
        <v>2751</v>
      </c>
      <c r="G87" s="135" t="s">
        <v>812</v>
      </c>
      <c r="H87" s="136">
        <v>1</v>
      </c>
      <c r="I87" s="137"/>
      <c r="J87" s="138">
        <f>ROUND(I87*H87,2)</f>
        <v>0</v>
      </c>
      <c r="K87" s="134" t="s">
        <v>218</v>
      </c>
      <c r="L87" s="32"/>
      <c r="M87" s="139" t="s">
        <v>21</v>
      </c>
      <c r="N87" s="140" t="s">
        <v>44</v>
      </c>
      <c r="P87" s="141">
        <f>O87*H87</f>
        <v>0</v>
      </c>
      <c r="Q87" s="141">
        <v>0</v>
      </c>
      <c r="R87" s="141">
        <f>Q87*H87</f>
        <v>0</v>
      </c>
      <c r="S87" s="141">
        <v>0</v>
      </c>
      <c r="T87" s="142">
        <f>S87*H87</f>
        <v>0</v>
      </c>
      <c r="AR87" s="143" t="s">
        <v>180</v>
      </c>
      <c r="AT87" s="143" t="s">
        <v>176</v>
      </c>
      <c r="AU87" s="143" t="s">
        <v>80</v>
      </c>
      <c r="AY87" s="17" t="s">
        <v>174</v>
      </c>
      <c r="BE87" s="144">
        <f>IF(N87="základní",J87,0)</f>
        <v>0</v>
      </c>
      <c r="BF87" s="144">
        <f>IF(N87="snížená",J87,0)</f>
        <v>0</v>
      </c>
      <c r="BG87" s="144">
        <f>IF(N87="zákl. přenesená",J87,0)</f>
        <v>0</v>
      </c>
      <c r="BH87" s="144">
        <f>IF(N87="sníž. přenesená",J87,0)</f>
        <v>0</v>
      </c>
      <c r="BI87" s="144">
        <f>IF(N87="nulová",J87,0)</f>
        <v>0</v>
      </c>
      <c r="BJ87" s="17" t="s">
        <v>80</v>
      </c>
      <c r="BK87" s="144">
        <f>ROUND(I87*H87,2)</f>
        <v>0</v>
      </c>
      <c r="BL87" s="17" t="s">
        <v>180</v>
      </c>
      <c r="BM87" s="143" t="s">
        <v>234</v>
      </c>
    </row>
    <row r="88" spans="2:65" s="11" customFormat="1" ht="25.9" customHeight="1">
      <c r="B88" s="120"/>
      <c r="D88" s="121" t="s">
        <v>72</v>
      </c>
      <c r="E88" s="122" t="s">
        <v>1403</v>
      </c>
      <c r="F88" s="122" t="s">
        <v>2752</v>
      </c>
      <c r="I88" s="123"/>
      <c r="J88" s="124">
        <f>BK88</f>
        <v>0</v>
      </c>
      <c r="L88" s="120"/>
      <c r="M88" s="125"/>
      <c r="P88" s="126">
        <f>SUM(P89:P106)</f>
        <v>0</v>
      </c>
      <c r="R88" s="126">
        <f>SUM(R89:R106)</f>
        <v>0</v>
      </c>
      <c r="T88" s="127">
        <f>SUM(T89:T106)</f>
        <v>0</v>
      </c>
      <c r="AR88" s="121" t="s">
        <v>80</v>
      </c>
      <c r="AT88" s="128" t="s">
        <v>72</v>
      </c>
      <c r="AU88" s="128" t="s">
        <v>73</v>
      </c>
      <c r="AY88" s="121" t="s">
        <v>174</v>
      </c>
      <c r="BK88" s="129">
        <f>SUM(BK89:BK106)</f>
        <v>0</v>
      </c>
    </row>
    <row r="89" spans="2:65" s="1" customFormat="1" ht="21.75" customHeight="1">
      <c r="B89" s="32"/>
      <c r="C89" s="132" t="s">
        <v>180</v>
      </c>
      <c r="D89" s="132" t="s">
        <v>176</v>
      </c>
      <c r="E89" s="133" t="s">
        <v>2753</v>
      </c>
      <c r="F89" s="134" t="s">
        <v>2754</v>
      </c>
      <c r="G89" s="135" t="s">
        <v>812</v>
      </c>
      <c r="H89" s="136">
        <v>1</v>
      </c>
      <c r="I89" s="137"/>
      <c r="J89" s="138">
        <f>ROUND(I89*H89,2)</f>
        <v>0</v>
      </c>
      <c r="K89" s="134" t="s">
        <v>218</v>
      </c>
      <c r="L89" s="32"/>
      <c r="M89" s="139" t="s">
        <v>21</v>
      </c>
      <c r="N89" s="140" t="s">
        <v>44</v>
      </c>
      <c r="P89" s="141">
        <f>O89*H89</f>
        <v>0</v>
      </c>
      <c r="Q89" s="141">
        <v>0</v>
      </c>
      <c r="R89" s="141">
        <f>Q89*H89</f>
        <v>0</v>
      </c>
      <c r="S89" s="141">
        <v>0</v>
      </c>
      <c r="T89" s="142">
        <f>S89*H89</f>
        <v>0</v>
      </c>
      <c r="AR89" s="143" t="s">
        <v>180</v>
      </c>
      <c r="AT89" s="143" t="s">
        <v>176</v>
      </c>
      <c r="AU89" s="143" t="s">
        <v>80</v>
      </c>
      <c r="AY89" s="17" t="s">
        <v>174</v>
      </c>
      <c r="BE89" s="144">
        <f>IF(N89="základní",J89,0)</f>
        <v>0</v>
      </c>
      <c r="BF89" s="144">
        <f>IF(N89="snížená",J89,0)</f>
        <v>0</v>
      </c>
      <c r="BG89" s="144">
        <f>IF(N89="zákl. přenesená",J89,0)</f>
        <v>0</v>
      </c>
      <c r="BH89" s="144">
        <f>IF(N89="sníž. přenesená",J89,0)</f>
        <v>0</v>
      </c>
      <c r="BI89" s="144">
        <f>IF(N89="nulová",J89,0)</f>
        <v>0</v>
      </c>
      <c r="BJ89" s="17" t="s">
        <v>80</v>
      </c>
      <c r="BK89" s="144">
        <f>ROUND(I89*H89,2)</f>
        <v>0</v>
      </c>
      <c r="BL89" s="17" t="s">
        <v>180</v>
      </c>
      <c r="BM89" s="143" t="s">
        <v>249</v>
      </c>
    </row>
    <row r="90" spans="2:65" s="1" customFormat="1" ht="78">
      <c r="B90" s="32"/>
      <c r="D90" s="150" t="s">
        <v>220</v>
      </c>
      <c r="F90" s="170" t="s">
        <v>2755</v>
      </c>
      <c r="I90" s="147"/>
      <c r="L90" s="32"/>
      <c r="M90" s="148"/>
      <c r="T90" s="53"/>
      <c r="AT90" s="17" t="s">
        <v>220</v>
      </c>
      <c r="AU90" s="17" t="s">
        <v>80</v>
      </c>
    </row>
    <row r="91" spans="2:65" s="1" customFormat="1" ht="16.5" customHeight="1">
      <c r="B91" s="32"/>
      <c r="C91" s="132" t="s">
        <v>209</v>
      </c>
      <c r="D91" s="132" t="s">
        <v>176</v>
      </c>
      <c r="E91" s="133" t="s">
        <v>2756</v>
      </c>
      <c r="F91" s="134" t="s">
        <v>2757</v>
      </c>
      <c r="G91" s="135" t="s">
        <v>812</v>
      </c>
      <c r="H91" s="136">
        <v>2</v>
      </c>
      <c r="I91" s="137"/>
      <c r="J91" s="138">
        <f>ROUND(I91*H91,2)</f>
        <v>0</v>
      </c>
      <c r="K91" s="134" t="s">
        <v>218</v>
      </c>
      <c r="L91" s="32"/>
      <c r="M91" s="139" t="s">
        <v>21</v>
      </c>
      <c r="N91" s="140" t="s">
        <v>44</v>
      </c>
      <c r="P91" s="141">
        <f>O91*H91</f>
        <v>0</v>
      </c>
      <c r="Q91" s="141">
        <v>0</v>
      </c>
      <c r="R91" s="141">
        <f>Q91*H91</f>
        <v>0</v>
      </c>
      <c r="S91" s="141">
        <v>0</v>
      </c>
      <c r="T91" s="142">
        <f>S91*H91</f>
        <v>0</v>
      </c>
      <c r="AR91" s="143" t="s">
        <v>180</v>
      </c>
      <c r="AT91" s="143" t="s">
        <v>176</v>
      </c>
      <c r="AU91" s="143" t="s">
        <v>80</v>
      </c>
      <c r="AY91" s="17" t="s">
        <v>174</v>
      </c>
      <c r="BE91" s="144">
        <f>IF(N91="základní",J91,0)</f>
        <v>0</v>
      </c>
      <c r="BF91" s="144">
        <f>IF(N91="snížená",J91,0)</f>
        <v>0</v>
      </c>
      <c r="BG91" s="144">
        <f>IF(N91="zákl. přenesená",J91,0)</f>
        <v>0</v>
      </c>
      <c r="BH91" s="144">
        <f>IF(N91="sníž. přenesená",J91,0)</f>
        <v>0</v>
      </c>
      <c r="BI91" s="144">
        <f>IF(N91="nulová",J91,0)</f>
        <v>0</v>
      </c>
      <c r="BJ91" s="17" t="s">
        <v>80</v>
      </c>
      <c r="BK91" s="144">
        <f>ROUND(I91*H91,2)</f>
        <v>0</v>
      </c>
      <c r="BL91" s="17" t="s">
        <v>180</v>
      </c>
      <c r="BM91" s="143" t="s">
        <v>274</v>
      </c>
    </row>
    <row r="92" spans="2:65" s="1" customFormat="1" ht="48.75">
      <c r="B92" s="32"/>
      <c r="D92" s="150" t="s">
        <v>220</v>
      </c>
      <c r="F92" s="170" t="s">
        <v>2758</v>
      </c>
      <c r="I92" s="147"/>
      <c r="L92" s="32"/>
      <c r="M92" s="148"/>
      <c r="T92" s="53"/>
      <c r="AT92" s="17" t="s">
        <v>220</v>
      </c>
      <c r="AU92" s="17" t="s">
        <v>80</v>
      </c>
    </row>
    <row r="93" spans="2:65" s="1" customFormat="1" ht="16.5" customHeight="1">
      <c r="B93" s="32"/>
      <c r="C93" s="132" t="s">
        <v>215</v>
      </c>
      <c r="D93" s="132" t="s">
        <v>176</v>
      </c>
      <c r="E93" s="133" t="s">
        <v>2759</v>
      </c>
      <c r="F93" s="134" t="s">
        <v>2760</v>
      </c>
      <c r="G93" s="135" t="s">
        <v>812</v>
      </c>
      <c r="H93" s="136">
        <v>1</v>
      </c>
      <c r="I93" s="137"/>
      <c r="J93" s="138">
        <f>ROUND(I93*H93,2)</f>
        <v>0</v>
      </c>
      <c r="K93" s="134" t="s">
        <v>218</v>
      </c>
      <c r="L93" s="32"/>
      <c r="M93" s="139" t="s">
        <v>21</v>
      </c>
      <c r="N93" s="140" t="s">
        <v>44</v>
      </c>
      <c r="P93" s="141">
        <f>O93*H93</f>
        <v>0</v>
      </c>
      <c r="Q93" s="141">
        <v>0</v>
      </c>
      <c r="R93" s="141">
        <f>Q93*H93</f>
        <v>0</v>
      </c>
      <c r="S93" s="141">
        <v>0</v>
      </c>
      <c r="T93" s="142">
        <f>S93*H93</f>
        <v>0</v>
      </c>
      <c r="AR93" s="143" t="s">
        <v>180</v>
      </c>
      <c r="AT93" s="143" t="s">
        <v>176</v>
      </c>
      <c r="AU93" s="143" t="s">
        <v>80</v>
      </c>
      <c r="AY93" s="17" t="s">
        <v>174</v>
      </c>
      <c r="BE93" s="144">
        <f>IF(N93="základní",J93,0)</f>
        <v>0</v>
      </c>
      <c r="BF93" s="144">
        <f>IF(N93="snížená",J93,0)</f>
        <v>0</v>
      </c>
      <c r="BG93" s="144">
        <f>IF(N93="zákl. přenesená",J93,0)</f>
        <v>0</v>
      </c>
      <c r="BH93" s="144">
        <f>IF(N93="sníž. přenesená",J93,0)</f>
        <v>0</v>
      </c>
      <c r="BI93" s="144">
        <f>IF(N93="nulová",J93,0)</f>
        <v>0</v>
      </c>
      <c r="BJ93" s="17" t="s">
        <v>80</v>
      </c>
      <c r="BK93" s="144">
        <f>ROUND(I93*H93,2)</f>
        <v>0</v>
      </c>
      <c r="BL93" s="17" t="s">
        <v>180</v>
      </c>
      <c r="BM93" s="143" t="s">
        <v>304</v>
      </c>
    </row>
    <row r="94" spans="2:65" s="1" customFormat="1" ht="48.75">
      <c r="B94" s="32"/>
      <c r="D94" s="150" t="s">
        <v>220</v>
      </c>
      <c r="F94" s="170" t="s">
        <v>2761</v>
      </c>
      <c r="I94" s="147"/>
      <c r="L94" s="32"/>
      <c r="M94" s="148"/>
      <c r="T94" s="53"/>
      <c r="AT94" s="17" t="s">
        <v>220</v>
      </c>
      <c r="AU94" s="17" t="s">
        <v>80</v>
      </c>
    </row>
    <row r="95" spans="2:65" s="1" customFormat="1" ht="16.5" customHeight="1">
      <c r="B95" s="32"/>
      <c r="C95" s="132" t="s">
        <v>228</v>
      </c>
      <c r="D95" s="132" t="s">
        <v>176</v>
      </c>
      <c r="E95" s="133" t="s">
        <v>2762</v>
      </c>
      <c r="F95" s="134" t="s">
        <v>2763</v>
      </c>
      <c r="G95" s="135" t="s">
        <v>812</v>
      </c>
      <c r="H95" s="136">
        <v>1</v>
      </c>
      <c r="I95" s="137"/>
      <c r="J95" s="138">
        <f>ROUND(I95*H95,2)</f>
        <v>0</v>
      </c>
      <c r="K95" s="134" t="s">
        <v>218</v>
      </c>
      <c r="L95" s="32"/>
      <c r="M95" s="139" t="s">
        <v>21</v>
      </c>
      <c r="N95" s="140" t="s">
        <v>44</v>
      </c>
      <c r="P95" s="141">
        <f>O95*H95</f>
        <v>0</v>
      </c>
      <c r="Q95" s="141">
        <v>0</v>
      </c>
      <c r="R95" s="141">
        <f>Q95*H95</f>
        <v>0</v>
      </c>
      <c r="S95" s="141">
        <v>0</v>
      </c>
      <c r="T95" s="142">
        <f>S95*H95</f>
        <v>0</v>
      </c>
      <c r="AR95" s="143" t="s">
        <v>180</v>
      </c>
      <c r="AT95" s="143" t="s">
        <v>176</v>
      </c>
      <c r="AU95" s="143" t="s">
        <v>80</v>
      </c>
      <c r="AY95" s="17" t="s">
        <v>174</v>
      </c>
      <c r="BE95" s="144">
        <f>IF(N95="základní",J95,0)</f>
        <v>0</v>
      </c>
      <c r="BF95" s="144">
        <f>IF(N95="snížená",J95,0)</f>
        <v>0</v>
      </c>
      <c r="BG95" s="144">
        <f>IF(N95="zákl. přenesená",J95,0)</f>
        <v>0</v>
      </c>
      <c r="BH95" s="144">
        <f>IF(N95="sníž. přenesená",J95,0)</f>
        <v>0</v>
      </c>
      <c r="BI95" s="144">
        <f>IF(N95="nulová",J95,0)</f>
        <v>0</v>
      </c>
      <c r="BJ95" s="17" t="s">
        <v>80</v>
      </c>
      <c r="BK95" s="144">
        <f>ROUND(I95*H95,2)</f>
        <v>0</v>
      </c>
      <c r="BL95" s="17" t="s">
        <v>180</v>
      </c>
      <c r="BM95" s="143" t="s">
        <v>315</v>
      </c>
    </row>
    <row r="96" spans="2:65" s="1" customFormat="1" ht="68.25">
      <c r="B96" s="32"/>
      <c r="D96" s="150" t="s">
        <v>220</v>
      </c>
      <c r="F96" s="170" t="s">
        <v>2764</v>
      </c>
      <c r="I96" s="147"/>
      <c r="L96" s="32"/>
      <c r="M96" s="148"/>
      <c r="T96" s="53"/>
      <c r="AT96" s="17" t="s">
        <v>220</v>
      </c>
      <c r="AU96" s="17" t="s">
        <v>80</v>
      </c>
    </row>
    <row r="97" spans="2:65" s="1" customFormat="1" ht="16.5" customHeight="1">
      <c r="B97" s="32"/>
      <c r="C97" s="132" t="s">
        <v>234</v>
      </c>
      <c r="D97" s="132" t="s">
        <v>176</v>
      </c>
      <c r="E97" s="133" t="s">
        <v>2765</v>
      </c>
      <c r="F97" s="134" t="s">
        <v>2766</v>
      </c>
      <c r="G97" s="135" t="s">
        <v>812</v>
      </c>
      <c r="H97" s="136">
        <v>4</v>
      </c>
      <c r="I97" s="137"/>
      <c r="J97" s="138">
        <f>ROUND(I97*H97,2)</f>
        <v>0</v>
      </c>
      <c r="K97" s="134" t="s">
        <v>218</v>
      </c>
      <c r="L97" s="32"/>
      <c r="M97" s="139" t="s">
        <v>21</v>
      </c>
      <c r="N97" s="140" t="s">
        <v>44</v>
      </c>
      <c r="P97" s="141">
        <f>O97*H97</f>
        <v>0</v>
      </c>
      <c r="Q97" s="141">
        <v>0</v>
      </c>
      <c r="R97" s="141">
        <f>Q97*H97</f>
        <v>0</v>
      </c>
      <c r="S97" s="141">
        <v>0</v>
      </c>
      <c r="T97" s="142">
        <f>S97*H97</f>
        <v>0</v>
      </c>
      <c r="AR97" s="143" t="s">
        <v>180</v>
      </c>
      <c r="AT97" s="143" t="s">
        <v>176</v>
      </c>
      <c r="AU97" s="143" t="s">
        <v>80</v>
      </c>
      <c r="AY97" s="17" t="s">
        <v>174</v>
      </c>
      <c r="BE97" s="144">
        <f>IF(N97="základní",J97,0)</f>
        <v>0</v>
      </c>
      <c r="BF97" s="144">
        <f>IF(N97="snížená",J97,0)</f>
        <v>0</v>
      </c>
      <c r="BG97" s="144">
        <f>IF(N97="zákl. přenesená",J97,0)</f>
        <v>0</v>
      </c>
      <c r="BH97" s="144">
        <f>IF(N97="sníž. přenesená",J97,0)</f>
        <v>0</v>
      </c>
      <c r="BI97" s="144">
        <f>IF(N97="nulová",J97,0)</f>
        <v>0</v>
      </c>
      <c r="BJ97" s="17" t="s">
        <v>80</v>
      </c>
      <c r="BK97" s="144">
        <f>ROUND(I97*H97,2)</f>
        <v>0</v>
      </c>
      <c r="BL97" s="17" t="s">
        <v>180</v>
      </c>
      <c r="BM97" s="143" t="s">
        <v>330</v>
      </c>
    </row>
    <row r="98" spans="2:65" s="1" customFormat="1" ht="16.5" customHeight="1">
      <c r="B98" s="32"/>
      <c r="C98" s="132" t="s">
        <v>207</v>
      </c>
      <c r="D98" s="132" t="s">
        <v>176</v>
      </c>
      <c r="E98" s="133" t="s">
        <v>2767</v>
      </c>
      <c r="F98" s="134" t="s">
        <v>2768</v>
      </c>
      <c r="G98" s="135" t="s">
        <v>812</v>
      </c>
      <c r="H98" s="136">
        <v>4</v>
      </c>
      <c r="I98" s="137"/>
      <c r="J98" s="138">
        <f>ROUND(I98*H98,2)</f>
        <v>0</v>
      </c>
      <c r="K98" s="134" t="s">
        <v>218</v>
      </c>
      <c r="L98" s="32"/>
      <c r="M98" s="139" t="s">
        <v>21</v>
      </c>
      <c r="N98" s="140" t="s">
        <v>44</v>
      </c>
      <c r="P98" s="141">
        <f>O98*H98</f>
        <v>0</v>
      </c>
      <c r="Q98" s="141">
        <v>0</v>
      </c>
      <c r="R98" s="141">
        <f>Q98*H98</f>
        <v>0</v>
      </c>
      <c r="S98" s="141">
        <v>0</v>
      </c>
      <c r="T98" s="142">
        <f>S98*H98</f>
        <v>0</v>
      </c>
      <c r="AR98" s="143" t="s">
        <v>180</v>
      </c>
      <c r="AT98" s="143" t="s">
        <v>176</v>
      </c>
      <c r="AU98" s="143" t="s">
        <v>80</v>
      </c>
      <c r="AY98" s="17" t="s">
        <v>174</v>
      </c>
      <c r="BE98" s="144">
        <f>IF(N98="základní",J98,0)</f>
        <v>0</v>
      </c>
      <c r="BF98" s="144">
        <f>IF(N98="snížená",J98,0)</f>
        <v>0</v>
      </c>
      <c r="BG98" s="144">
        <f>IF(N98="zákl. přenesená",J98,0)</f>
        <v>0</v>
      </c>
      <c r="BH98" s="144">
        <f>IF(N98="sníž. přenesená",J98,0)</f>
        <v>0</v>
      </c>
      <c r="BI98" s="144">
        <f>IF(N98="nulová",J98,0)</f>
        <v>0</v>
      </c>
      <c r="BJ98" s="17" t="s">
        <v>80</v>
      </c>
      <c r="BK98" s="144">
        <f>ROUND(I98*H98,2)</f>
        <v>0</v>
      </c>
      <c r="BL98" s="17" t="s">
        <v>180</v>
      </c>
      <c r="BM98" s="143" t="s">
        <v>342</v>
      </c>
    </row>
    <row r="99" spans="2:65" s="1" customFormat="1" ht="16.5" customHeight="1">
      <c r="B99" s="32"/>
      <c r="C99" s="132" t="s">
        <v>249</v>
      </c>
      <c r="D99" s="132" t="s">
        <v>176</v>
      </c>
      <c r="E99" s="133" t="s">
        <v>2769</v>
      </c>
      <c r="F99" s="134" t="s">
        <v>2770</v>
      </c>
      <c r="G99" s="135" t="s">
        <v>812</v>
      </c>
      <c r="H99" s="136">
        <v>1</v>
      </c>
      <c r="I99" s="137"/>
      <c r="J99" s="138">
        <f>ROUND(I99*H99,2)</f>
        <v>0</v>
      </c>
      <c r="K99" s="134" t="s">
        <v>218</v>
      </c>
      <c r="L99" s="32"/>
      <c r="M99" s="139" t="s">
        <v>21</v>
      </c>
      <c r="N99" s="140" t="s">
        <v>44</v>
      </c>
      <c r="P99" s="141">
        <f>O99*H99</f>
        <v>0</v>
      </c>
      <c r="Q99" s="141">
        <v>0</v>
      </c>
      <c r="R99" s="141">
        <f>Q99*H99</f>
        <v>0</v>
      </c>
      <c r="S99" s="141">
        <v>0</v>
      </c>
      <c r="T99" s="142">
        <f>S99*H99</f>
        <v>0</v>
      </c>
      <c r="AR99" s="143" t="s">
        <v>180</v>
      </c>
      <c r="AT99" s="143" t="s">
        <v>176</v>
      </c>
      <c r="AU99" s="143" t="s">
        <v>80</v>
      </c>
      <c r="AY99" s="17" t="s">
        <v>174</v>
      </c>
      <c r="BE99" s="144">
        <f>IF(N99="základní",J99,0)</f>
        <v>0</v>
      </c>
      <c r="BF99" s="144">
        <f>IF(N99="snížená",J99,0)</f>
        <v>0</v>
      </c>
      <c r="BG99" s="144">
        <f>IF(N99="zákl. přenesená",J99,0)</f>
        <v>0</v>
      </c>
      <c r="BH99" s="144">
        <f>IF(N99="sníž. přenesená",J99,0)</f>
        <v>0</v>
      </c>
      <c r="BI99" s="144">
        <f>IF(N99="nulová",J99,0)</f>
        <v>0</v>
      </c>
      <c r="BJ99" s="17" t="s">
        <v>80</v>
      </c>
      <c r="BK99" s="144">
        <f>ROUND(I99*H99,2)</f>
        <v>0</v>
      </c>
      <c r="BL99" s="17" t="s">
        <v>180</v>
      </c>
      <c r="BM99" s="143" t="s">
        <v>352</v>
      </c>
    </row>
    <row r="100" spans="2:65" s="1" customFormat="1" ht="78">
      <c r="B100" s="32"/>
      <c r="D100" s="150" t="s">
        <v>220</v>
      </c>
      <c r="F100" s="170" t="s">
        <v>2771</v>
      </c>
      <c r="I100" s="147"/>
      <c r="L100" s="32"/>
      <c r="M100" s="148"/>
      <c r="T100" s="53"/>
      <c r="AT100" s="17" t="s">
        <v>220</v>
      </c>
      <c r="AU100" s="17" t="s">
        <v>80</v>
      </c>
    </row>
    <row r="101" spans="2:65" s="1" customFormat="1" ht="16.5" customHeight="1">
      <c r="B101" s="32"/>
      <c r="C101" s="132" t="s">
        <v>262</v>
      </c>
      <c r="D101" s="132" t="s">
        <v>176</v>
      </c>
      <c r="E101" s="133" t="s">
        <v>2772</v>
      </c>
      <c r="F101" s="134" t="s">
        <v>2773</v>
      </c>
      <c r="G101" s="135" t="s">
        <v>812</v>
      </c>
      <c r="H101" s="136">
        <v>1</v>
      </c>
      <c r="I101" s="137"/>
      <c r="J101" s="138">
        <f>ROUND(I101*H101,2)</f>
        <v>0</v>
      </c>
      <c r="K101" s="134" t="s">
        <v>218</v>
      </c>
      <c r="L101" s="32"/>
      <c r="M101" s="139" t="s">
        <v>21</v>
      </c>
      <c r="N101" s="140" t="s">
        <v>44</v>
      </c>
      <c r="P101" s="141">
        <f>O101*H101</f>
        <v>0</v>
      </c>
      <c r="Q101" s="141">
        <v>0</v>
      </c>
      <c r="R101" s="141">
        <f>Q101*H101</f>
        <v>0</v>
      </c>
      <c r="S101" s="141">
        <v>0</v>
      </c>
      <c r="T101" s="142">
        <f>S101*H101</f>
        <v>0</v>
      </c>
      <c r="AR101" s="143" t="s">
        <v>180</v>
      </c>
      <c r="AT101" s="143" t="s">
        <v>176</v>
      </c>
      <c r="AU101" s="143" t="s">
        <v>80</v>
      </c>
      <c r="AY101" s="17" t="s">
        <v>174</v>
      </c>
      <c r="BE101" s="144">
        <f>IF(N101="základní",J101,0)</f>
        <v>0</v>
      </c>
      <c r="BF101" s="144">
        <f>IF(N101="snížená",J101,0)</f>
        <v>0</v>
      </c>
      <c r="BG101" s="144">
        <f>IF(N101="zákl. přenesená",J101,0)</f>
        <v>0</v>
      </c>
      <c r="BH101" s="144">
        <f>IF(N101="sníž. přenesená",J101,0)</f>
        <v>0</v>
      </c>
      <c r="BI101" s="144">
        <f>IF(N101="nulová",J101,0)</f>
        <v>0</v>
      </c>
      <c r="BJ101" s="17" t="s">
        <v>80</v>
      </c>
      <c r="BK101" s="144">
        <f>ROUND(I101*H101,2)</f>
        <v>0</v>
      </c>
      <c r="BL101" s="17" t="s">
        <v>180</v>
      </c>
      <c r="BM101" s="143" t="s">
        <v>367</v>
      </c>
    </row>
    <row r="102" spans="2:65" s="1" customFormat="1" ht="16.5" customHeight="1">
      <c r="B102" s="32"/>
      <c r="C102" s="132" t="s">
        <v>274</v>
      </c>
      <c r="D102" s="132" t="s">
        <v>176</v>
      </c>
      <c r="E102" s="133" t="s">
        <v>2774</v>
      </c>
      <c r="F102" s="134" t="s">
        <v>2775</v>
      </c>
      <c r="G102" s="135" t="s">
        <v>812</v>
      </c>
      <c r="H102" s="136">
        <v>1</v>
      </c>
      <c r="I102" s="137"/>
      <c r="J102" s="138">
        <f>ROUND(I102*H102,2)</f>
        <v>0</v>
      </c>
      <c r="K102" s="134" t="s">
        <v>218</v>
      </c>
      <c r="L102" s="32"/>
      <c r="M102" s="139" t="s">
        <v>21</v>
      </c>
      <c r="N102" s="140" t="s">
        <v>44</v>
      </c>
      <c r="P102" s="141">
        <f>O102*H102</f>
        <v>0</v>
      </c>
      <c r="Q102" s="141">
        <v>0</v>
      </c>
      <c r="R102" s="141">
        <f>Q102*H102</f>
        <v>0</v>
      </c>
      <c r="S102" s="141">
        <v>0</v>
      </c>
      <c r="T102" s="142">
        <f>S102*H102</f>
        <v>0</v>
      </c>
      <c r="AR102" s="143" t="s">
        <v>180</v>
      </c>
      <c r="AT102" s="143" t="s">
        <v>176</v>
      </c>
      <c r="AU102" s="143" t="s">
        <v>80</v>
      </c>
      <c r="AY102" s="17" t="s">
        <v>174</v>
      </c>
      <c r="BE102" s="144">
        <f>IF(N102="základní",J102,0)</f>
        <v>0</v>
      </c>
      <c r="BF102" s="144">
        <f>IF(N102="snížená",J102,0)</f>
        <v>0</v>
      </c>
      <c r="BG102" s="144">
        <f>IF(N102="zákl. přenesená",J102,0)</f>
        <v>0</v>
      </c>
      <c r="BH102" s="144">
        <f>IF(N102="sníž. přenesená",J102,0)</f>
        <v>0</v>
      </c>
      <c r="BI102" s="144">
        <f>IF(N102="nulová",J102,0)</f>
        <v>0</v>
      </c>
      <c r="BJ102" s="17" t="s">
        <v>80</v>
      </c>
      <c r="BK102" s="144">
        <f>ROUND(I102*H102,2)</f>
        <v>0</v>
      </c>
      <c r="BL102" s="17" t="s">
        <v>180</v>
      </c>
      <c r="BM102" s="143" t="s">
        <v>381</v>
      </c>
    </row>
    <row r="103" spans="2:65" s="1" customFormat="1" ht="16.5" customHeight="1">
      <c r="B103" s="32"/>
      <c r="C103" s="132" t="s">
        <v>289</v>
      </c>
      <c r="D103" s="132" t="s">
        <v>176</v>
      </c>
      <c r="E103" s="133" t="s">
        <v>2776</v>
      </c>
      <c r="F103" s="134" t="s">
        <v>2777</v>
      </c>
      <c r="G103" s="135" t="s">
        <v>812</v>
      </c>
      <c r="H103" s="136">
        <v>1</v>
      </c>
      <c r="I103" s="137"/>
      <c r="J103" s="138">
        <f>ROUND(I103*H103,2)</f>
        <v>0</v>
      </c>
      <c r="K103" s="134" t="s">
        <v>218</v>
      </c>
      <c r="L103" s="32"/>
      <c r="M103" s="139" t="s">
        <v>21</v>
      </c>
      <c r="N103" s="140" t="s">
        <v>44</v>
      </c>
      <c r="P103" s="141">
        <f>O103*H103</f>
        <v>0</v>
      </c>
      <c r="Q103" s="141">
        <v>0</v>
      </c>
      <c r="R103" s="141">
        <f>Q103*H103</f>
        <v>0</v>
      </c>
      <c r="S103" s="141">
        <v>0</v>
      </c>
      <c r="T103" s="142">
        <f>S103*H103</f>
        <v>0</v>
      </c>
      <c r="AR103" s="143" t="s">
        <v>180</v>
      </c>
      <c r="AT103" s="143" t="s">
        <v>176</v>
      </c>
      <c r="AU103" s="143" t="s">
        <v>80</v>
      </c>
      <c r="AY103" s="17" t="s">
        <v>174</v>
      </c>
      <c r="BE103" s="144">
        <f>IF(N103="základní",J103,0)</f>
        <v>0</v>
      </c>
      <c r="BF103" s="144">
        <f>IF(N103="snížená",J103,0)</f>
        <v>0</v>
      </c>
      <c r="BG103" s="144">
        <f>IF(N103="zákl. přenesená",J103,0)</f>
        <v>0</v>
      </c>
      <c r="BH103" s="144">
        <f>IF(N103="sníž. přenesená",J103,0)</f>
        <v>0</v>
      </c>
      <c r="BI103" s="144">
        <f>IF(N103="nulová",J103,0)</f>
        <v>0</v>
      </c>
      <c r="BJ103" s="17" t="s">
        <v>80</v>
      </c>
      <c r="BK103" s="144">
        <f>ROUND(I103*H103,2)</f>
        <v>0</v>
      </c>
      <c r="BL103" s="17" t="s">
        <v>180</v>
      </c>
      <c r="BM103" s="143" t="s">
        <v>407</v>
      </c>
    </row>
    <row r="104" spans="2:65" s="1" customFormat="1" ht="24.2" customHeight="1">
      <c r="B104" s="32"/>
      <c r="C104" s="132" t="s">
        <v>304</v>
      </c>
      <c r="D104" s="132" t="s">
        <v>176</v>
      </c>
      <c r="E104" s="133" t="s">
        <v>2778</v>
      </c>
      <c r="F104" s="134" t="s">
        <v>2779</v>
      </c>
      <c r="G104" s="135" t="s">
        <v>812</v>
      </c>
      <c r="H104" s="136">
        <v>1</v>
      </c>
      <c r="I104" s="137"/>
      <c r="J104" s="138">
        <f>ROUND(I104*H104,2)</f>
        <v>0</v>
      </c>
      <c r="K104" s="134" t="s">
        <v>218</v>
      </c>
      <c r="L104" s="32"/>
      <c r="M104" s="139" t="s">
        <v>21</v>
      </c>
      <c r="N104" s="140" t="s">
        <v>44</v>
      </c>
      <c r="P104" s="141">
        <f>O104*H104</f>
        <v>0</v>
      </c>
      <c r="Q104" s="141">
        <v>0</v>
      </c>
      <c r="R104" s="141">
        <f>Q104*H104</f>
        <v>0</v>
      </c>
      <c r="S104" s="141">
        <v>0</v>
      </c>
      <c r="T104" s="142">
        <f>S104*H104</f>
        <v>0</v>
      </c>
      <c r="AR104" s="143" t="s">
        <v>180</v>
      </c>
      <c r="AT104" s="143" t="s">
        <v>176</v>
      </c>
      <c r="AU104" s="143" t="s">
        <v>80</v>
      </c>
      <c r="AY104" s="17" t="s">
        <v>174</v>
      </c>
      <c r="BE104" s="144">
        <f>IF(N104="základní",J104,0)</f>
        <v>0</v>
      </c>
      <c r="BF104" s="144">
        <f>IF(N104="snížená",J104,0)</f>
        <v>0</v>
      </c>
      <c r="BG104" s="144">
        <f>IF(N104="zákl. přenesená",J104,0)</f>
        <v>0</v>
      </c>
      <c r="BH104" s="144">
        <f>IF(N104="sníž. přenesená",J104,0)</f>
        <v>0</v>
      </c>
      <c r="BI104" s="144">
        <f>IF(N104="nulová",J104,0)</f>
        <v>0</v>
      </c>
      <c r="BJ104" s="17" t="s">
        <v>80</v>
      </c>
      <c r="BK104" s="144">
        <f>ROUND(I104*H104,2)</f>
        <v>0</v>
      </c>
      <c r="BL104" s="17" t="s">
        <v>180</v>
      </c>
      <c r="BM104" s="143" t="s">
        <v>428</v>
      </c>
    </row>
    <row r="105" spans="2:65" s="1" customFormat="1" ht="24.2" customHeight="1">
      <c r="B105" s="32"/>
      <c r="C105" s="132" t="s">
        <v>8</v>
      </c>
      <c r="D105" s="132" t="s">
        <v>176</v>
      </c>
      <c r="E105" s="133" t="s">
        <v>2780</v>
      </c>
      <c r="F105" s="134" t="s">
        <v>2781</v>
      </c>
      <c r="G105" s="135" t="s">
        <v>812</v>
      </c>
      <c r="H105" s="136">
        <v>1</v>
      </c>
      <c r="I105" s="137"/>
      <c r="J105" s="138">
        <f>ROUND(I105*H105,2)</f>
        <v>0</v>
      </c>
      <c r="K105" s="134" t="s">
        <v>218</v>
      </c>
      <c r="L105" s="32"/>
      <c r="M105" s="139" t="s">
        <v>21</v>
      </c>
      <c r="N105" s="140" t="s">
        <v>44</v>
      </c>
      <c r="P105" s="141">
        <f>O105*H105</f>
        <v>0</v>
      </c>
      <c r="Q105" s="141">
        <v>0</v>
      </c>
      <c r="R105" s="141">
        <f>Q105*H105</f>
        <v>0</v>
      </c>
      <c r="S105" s="141">
        <v>0</v>
      </c>
      <c r="T105" s="142">
        <f>S105*H105</f>
        <v>0</v>
      </c>
      <c r="AR105" s="143" t="s">
        <v>180</v>
      </c>
      <c r="AT105" s="143" t="s">
        <v>176</v>
      </c>
      <c r="AU105" s="143" t="s">
        <v>80</v>
      </c>
      <c r="AY105" s="17" t="s">
        <v>174</v>
      </c>
      <c r="BE105" s="144">
        <f>IF(N105="základní",J105,0)</f>
        <v>0</v>
      </c>
      <c r="BF105" s="144">
        <f>IF(N105="snížená",J105,0)</f>
        <v>0</v>
      </c>
      <c r="BG105" s="144">
        <f>IF(N105="zákl. přenesená",J105,0)</f>
        <v>0</v>
      </c>
      <c r="BH105" s="144">
        <f>IF(N105="sníž. přenesená",J105,0)</f>
        <v>0</v>
      </c>
      <c r="BI105" s="144">
        <f>IF(N105="nulová",J105,0)</f>
        <v>0</v>
      </c>
      <c r="BJ105" s="17" t="s">
        <v>80</v>
      </c>
      <c r="BK105" s="144">
        <f>ROUND(I105*H105,2)</f>
        <v>0</v>
      </c>
      <c r="BL105" s="17" t="s">
        <v>180</v>
      </c>
      <c r="BM105" s="143" t="s">
        <v>443</v>
      </c>
    </row>
    <row r="106" spans="2:65" s="1" customFormat="1" ht="68.25">
      <c r="B106" s="32"/>
      <c r="D106" s="150" t="s">
        <v>220</v>
      </c>
      <c r="F106" s="170" t="s">
        <v>2782</v>
      </c>
      <c r="I106" s="147"/>
      <c r="L106" s="32"/>
      <c r="M106" s="148"/>
      <c r="T106" s="53"/>
      <c r="AT106" s="17" t="s">
        <v>220</v>
      </c>
      <c r="AU106" s="17" t="s">
        <v>80</v>
      </c>
    </row>
    <row r="107" spans="2:65" s="11" customFormat="1" ht="25.9" customHeight="1">
      <c r="B107" s="120"/>
      <c r="D107" s="121" t="s">
        <v>72</v>
      </c>
      <c r="E107" s="122" t="s">
        <v>1423</v>
      </c>
      <c r="F107" s="122" t="s">
        <v>2783</v>
      </c>
      <c r="I107" s="123"/>
      <c r="J107" s="124">
        <f>BK107</f>
        <v>0</v>
      </c>
      <c r="L107" s="120"/>
      <c r="M107" s="125"/>
      <c r="P107" s="126">
        <f>SUM(P108:P113)</f>
        <v>0</v>
      </c>
      <c r="R107" s="126">
        <f>SUM(R108:R113)</f>
        <v>0</v>
      </c>
      <c r="T107" s="127">
        <f>SUM(T108:T113)</f>
        <v>0</v>
      </c>
      <c r="AR107" s="121" t="s">
        <v>80</v>
      </c>
      <c r="AT107" s="128" t="s">
        <v>72</v>
      </c>
      <c r="AU107" s="128" t="s">
        <v>73</v>
      </c>
      <c r="AY107" s="121" t="s">
        <v>174</v>
      </c>
      <c r="BK107" s="129">
        <f>SUM(BK108:BK113)</f>
        <v>0</v>
      </c>
    </row>
    <row r="108" spans="2:65" s="1" customFormat="1" ht="24.2" customHeight="1">
      <c r="B108" s="32"/>
      <c r="C108" s="132" t="s">
        <v>315</v>
      </c>
      <c r="D108" s="132" t="s">
        <v>176</v>
      </c>
      <c r="E108" s="133" t="s">
        <v>2784</v>
      </c>
      <c r="F108" s="134" t="s">
        <v>2785</v>
      </c>
      <c r="G108" s="135" t="s">
        <v>812</v>
      </c>
      <c r="H108" s="136">
        <v>1</v>
      </c>
      <c r="I108" s="137"/>
      <c r="J108" s="138">
        <f>ROUND(I108*H108,2)</f>
        <v>0</v>
      </c>
      <c r="K108" s="134" t="s">
        <v>218</v>
      </c>
      <c r="L108" s="32"/>
      <c r="M108" s="139" t="s">
        <v>21</v>
      </c>
      <c r="N108" s="140" t="s">
        <v>44</v>
      </c>
      <c r="P108" s="141">
        <f>O108*H108</f>
        <v>0</v>
      </c>
      <c r="Q108" s="141">
        <v>0</v>
      </c>
      <c r="R108" s="141">
        <f>Q108*H108</f>
        <v>0</v>
      </c>
      <c r="S108" s="141">
        <v>0</v>
      </c>
      <c r="T108" s="142">
        <f>S108*H108</f>
        <v>0</v>
      </c>
      <c r="AR108" s="143" t="s">
        <v>180</v>
      </c>
      <c r="AT108" s="143" t="s">
        <v>176</v>
      </c>
      <c r="AU108" s="143" t="s">
        <v>80</v>
      </c>
      <c r="AY108" s="17" t="s">
        <v>174</v>
      </c>
      <c r="BE108" s="144">
        <f>IF(N108="základní",J108,0)</f>
        <v>0</v>
      </c>
      <c r="BF108" s="144">
        <f>IF(N108="snížená",J108,0)</f>
        <v>0</v>
      </c>
      <c r="BG108" s="144">
        <f>IF(N108="zákl. přenesená",J108,0)</f>
        <v>0</v>
      </c>
      <c r="BH108" s="144">
        <f>IF(N108="sníž. přenesená",J108,0)</f>
        <v>0</v>
      </c>
      <c r="BI108" s="144">
        <f>IF(N108="nulová",J108,0)</f>
        <v>0</v>
      </c>
      <c r="BJ108" s="17" t="s">
        <v>80</v>
      </c>
      <c r="BK108" s="144">
        <f>ROUND(I108*H108,2)</f>
        <v>0</v>
      </c>
      <c r="BL108" s="17" t="s">
        <v>180</v>
      </c>
      <c r="BM108" s="143" t="s">
        <v>458</v>
      </c>
    </row>
    <row r="109" spans="2:65" s="1" customFormat="1" ht="16.5" customHeight="1">
      <c r="B109" s="32"/>
      <c r="C109" s="132" t="s">
        <v>323</v>
      </c>
      <c r="D109" s="132" t="s">
        <v>176</v>
      </c>
      <c r="E109" s="133" t="s">
        <v>2786</v>
      </c>
      <c r="F109" s="134" t="s">
        <v>2787</v>
      </c>
      <c r="G109" s="135" t="s">
        <v>812</v>
      </c>
      <c r="H109" s="136">
        <v>500</v>
      </c>
      <c r="I109" s="137"/>
      <c r="J109" s="138">
        <f>ROUND(I109*H109,2)</f>
        <v>0</v>
      </c>
      <c r="K109" s="134" t="s">
        <v>218</v>
      </c>
      <c r="L109" s="32"/>
      <c r="M109" s="139" t="s">
        <v>21</v>
      </c>
      <c r="N109" s="140" t="s">
        <v>44</v>
      </c>
      <c r="P109" s="141">
        <f>O109*H109</f>
        <v>0</v>
      </c>
      <c r="Q109" s="141">
        <v>0</v>
      </c>
      <c r="R109" s="141">
        <f>Q109*H109</f>
        <v>0</v>
      </c>
      <c r="S109" s="141">
        <v>0</v>
      </c>
      <c r="T109" s="142">
        <f>S109*H109</f>
        <v>0</v>
      </c>
      <c r="AR109" s="143" t="s">
        <v>180</v>
      </c>
      <c r="AT109" s="143" t="s">
        <v>176</v>
      </c>
      <c r="AU109" s="143" t="s">
        <v>80</v>
      </c>
      <c r="AY109" s="17" t="s">
        <v>174</v>
      </c>
      <c r="BE109" s="144">
        <f>IF(N109="základní",J109,0)</f>
        <v>0</v>
      </c>
      <c r="BF109" s="144">
        <f>IF(N109="snížená",J109,0)</f>
        <v>0</v>
      </c>
      <c r="BG109" s="144">
        <f>IF(N109="zákl. přenesená",J109,0)</f>
        <v>0</v>
      </c>
      <c r="BH109" s="144">
        <f>IF(N109="sníž. přenesená",J109,0)</f>
        <v>0</v>
      </c>
      <c r="BI109" s="144">
        <f>IF(N109="nulová",J109,0)</f>
        <v>0</v>
      </c>
      <c r="BJ109" s="17" t="s">
        <v>80</v>
      </c>
      <c r="BK109" s="144">
        <f>ROUND(I109*H109,2)</f>
        <v>0</v>
      </c>
      <c r="BL109" s="17" t="s">
        <v>180</v>
      </c>
      <c r="BM109" s="143" t="s">
        <v>798</v>
      </c>
    </row>
    <row r="110" spans="2:65" s="1" customFormat="1" ht="16.5" customHeight="1">
      <c r="B110" s="32"/>
      <c r="C110" s="132" t="s">
        <v>330</v>
      </c>
      <c r="D110" s="132" t="s">
        <v>176</v>
      </c>
      <c r="E110" s="133" t="s">
        <v>2788</v>
      </c>
      <c r="F110" s="134" t="s">
        <v>2789</v>
      </c>
      <c r="G110" s="135" t="s">
        <v>812</v>
      </c>
      <c r="H110" s="136">
        <v>1</v>
      </c>
      <c r="I110" s="137"/>
      <c r="J110" s="138">
        <f>ROUND(I110*H110,2)</f>
        <v>0</v>
      </c>
      <c r="K110" s="134" t="s">
        <v>218</v>
      </c>
      <c r="L110" s="32"/>
      <c r="M110" s="139" t="s">
        <v>21</v>
      </c>
      <c r="N110" s="140" t="s">
        <v>44</v>
      </c>
      <c r="P110" s="141">
        <f>O110*H110</f>
        <v>0</v>
      </c>
      <c r="Q110" s="141">
        <v>0</v>
      </c>
      <c r="R110" s="141">
        <f>Q110*H110</f>
        <v>0</v>
      </c>
      <c r="S110" s="141">
        <v>0</v>
      </c>
      <c r="T110" s="142">
        <f>S110*H110</f>
        <v>0</v>
      </c>
      <c r="AR110" s="143" t="s">
        <v>180</v>
      </c>
      <c r="AT110" s="143" t="s">
        <v>176</v>
      </c>
      <c r="AU110" s="143" t="s">
        <v>80</v>
      </c>
      <c r="AY110" s="17" t="s">
        <v>174</v>
      </c>
      <c r="BE110" s="144">
        <f>IF(N110="základní",J110,0)</f>
        <v>0</v>
      </c>
      <c r="BF110" s="144">
        <f>IF(N110="snížená",J110,0)</f>
        <v>0</v>
      </c>
      <c r="BG110" s="144">
        <f>IF(N110="zákl. přenesená",J110,0)</f>
        <v>0</v>
      </c>
      <c r="BH110" s="144">
        <f>IF(N110="sníž. přenesená",J110,0)</f>
        <v>0</v>
      </c>
      <c r="BI110" s="144">
        <f>IF(N110="nulová",J110,0)</f>
        <v>0</v>
      </c>
      <c r="BJ110" s="17" t="s">
        <v>80</v>
      </c>
      <c r="BK110" s="144">
        <f>ROUND(I110*H110,2)</f>
        <v>0</v>
      </c>
      <c r="BL110" s="17" t="s">
        <v>180</v>
      </c>
      <c r="BM110" s="143" t="s">
        <v>809</v>
      </c>
    </row>
    <row r="111" spans="2:65" s="1" customFormat="1" ht="78">
      <c r="B111" s="32"/>
      <c r="D111" s="150" t="s">
        <v>220</v>
      </c>
      <c r="F111" s="170" t="s">
        <v>2790</v>
      </c>
      <c r="I111" s="147"/>
      <c r="L111" s="32"/>
      <c r="M111" s="148"/>
      <c r="T111" s="53"/>
      <c r="AT111" s="17" t="s">
        <v>220</v>
      </c>
      <c r="AU111" s="17" t="s">
        <v>80</v>
      </c>
    </row>
    <row r="112" spans="2:65" s="1" customFormat="1" ht="16.5" customHeight="1">
      <c r="B112" s="32"/>
      <c r="C112" s="132" t="s">
        <v>337</v>
      </c>
      <c r="D112" s="132" t="s">
        <v>176</v>
      </c>
      <c r="E112" s="133" t="s">
        <v>2791</v>
      </c>
      <c r="F112" s="134" t="s">
        <v>2792</v>
      </c>
      <c r="G112" s="135" t="s">
        <v>812</v>
      </c>
      <c r="H112" s="136">
        <v>1</v>
      </c>
      <c r="I112" s="137"/>
      <c r="J112" s="138">
        <f>ROUND(I112*H112,2)</f>
        <v>0</v>
      </c>
      <c r="K112" s="134" t="s">
        <v>218</v>
      </c>
      <c r="L112" s="32"/>
      <c r="M112" s="139" t="s">
        <v>21</v>
      </c>
      <c r="N112" s="140" t="s">
        <v>44</v>
      </c>
      <c r="P112" s="141">
        <f>O112*H112</f>
        <v>0</v>
      </c>
      <c r="Q112" s="141">
        <v>0</v>
      </c>
      <c r="R112" s="141">
        <f>Q112*H112</f>
        <v>0</v>
      </c>
      <c r="S112" s="141">
        <v>0</v>
      </c>
      <c r="T112" s="142">
        <f>S112*H112</f>
        <v>0</v>
      </c>
      <c r="AR112" s="143" t="s">
        <v>180</v>
      </c>
      <c r="AT112" s="143" t="s">
        <v>176</v>
      </c>
      <c r="AU112" s="143" t="s">
        <v>80</v>
      </c>
      <c r="AY112" s="17" t="s">
        <v>174</v>
      </c>
      <c r="BE112" s="144">
        <f>IF(N112="základní",J112,0)</f>
        <v>0</v>
      </c>
      <c r="BF112" s="144">
        <f>IF(N112="snížená",J112,0)</f>
        <v>0</v>
      </c>
      <c r="BG112" s="144">
        <f>IF(N112="zákl. přenesená",J112,0)</f>
        <v>0</v>
      </c>
      <c r="BH112" s="144">
        <f>IF(N112="sníž. přenesená",J112,0)</f>
        <v>0</v>
      </c>
      <c r="BI112" s="144">
        <f>IF(N112="nulová",J112,0)</f>
        <v>0</v>
      </c>
      <c r="BJ112" s="17" t="s">
        <v>80</v>
      </c>
      <c r="BK112" s="144">
        <f>ROUND(I112*H112,2)</f>
        <v>0</v>
      </c>
      <c r="BL112" s="17" t="s">
        <v>180</v>
      </c>
      <c r="BM112" s="143" t="s">
        <v>819</v>
      </c>
    </row>
    <row r="113" spans="2:47" s="1" customFormat="1" ht="29.25">
      <c r="B113" s="32"/>
      <c r="D113" s="150" t="s">
        <v>220</v>
      </c>
      <c r="F113" s="170" t="s">
        <v>2793</v>
      </c>
      <c r="I113" s="147"/>
      <c r="L113" s="32"/>
      <c r="M113" s="200"/>
      <c r="N113" s="197"/>
      <c r="O113" s="197"/>
      <c r="P113" s="197"/>
      <c r="Q113" s="197"/>
      <c r="R113" s="197"/>
      <c r="S113" s="197"/>
      <c r="T113" s="201"/>
      <c r="AT113" s="17" t="s">
        <v>220</v>
      </c>
      <c r="AU113" s="17" t="s">
        <v>80</v>
      </c>
    </row>
    <row r="114" spans="2:47" s="1" customFormat="1" ht="6.95" customHeight="1">
      <c r="B114" s="41"/>
      <c r="C114" s="42"/>
      <c r="D114" s="42"/>
      <c r="E114" s="42"/>
      <c r="F114" s="42"/>
      <c r="G114" s="42"/>
      <c r="H114" s="42"/>
      <c r="I114" s="42"/>
      <c r="J114" s="42"/>
      <c r="K114" s="42"/>
      <c r="L114" s="32"/>
    </row>
  </sheetData>
  <sheetProtection algorithmName="SHA-512" hashValue="gcSVRY7Qvl9+J1TtajM/kVVnsYrGalfZgEuKJP+5tCpliyBEFu9hCh8fDMM7UUR4bRGMcqQhCQVLbwK7VVdqVQ==" saltValue="l75gUkbWvvjKSYmg1/YdTQHCONz9bpDsrKzzt+z20UyWcCvkaC1cI4dsJJyuJr9ouvNfQiT37AyFgJOdGAITcg==" spinCount="100000" sheet="1" objects="1" scenarios="1" formatColumns="0" formatRows="0" autoFilter="0"/>
  <autoFilter ref="C81:K113" xr:uid="{00000000-0009-0000-0000-00000C000000}"/>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B2:BM103"/>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2"/>
      <c r="M2" s="222"/>
      <c r="N2" s="222"/>
      <c r="O2" s="222"/>
      <c r="P2" s="222"/>
      <c r="Q2" s="222"/>
      <c r="R2" s="222"/>
      <c r="S2" s="222"/>
      <c r="T2" s="222"/>
      <c r="U2" s="222"/>
      <c r="V2" s="222"/>
      <c r="AT2" s="17" t="s">
        <v>130</v>
      </c>
    </row>
    <row r="3" spans="2:46" ht="6.95" hidden="1" customHeight="1">
      <c r="B3" s="18"/>
      <c r="C3" s="19"/>
      <c r="D3" s="19"/>
      <c r="E3" s="19"/>
      <c r="F3" s="19"/>
      <c r="G3" s="19"/>
      <c r="H3" s="19"/>
      <c r="I3" s="19"/>
      <c r="J3" s="19"/>
      <c r="K3" s="19"/>
      <c r="L3" s="20"/>
      <c r="AT3" s="17" t="s">
        <v>82</v>
      </c>
    </row>
    <row r="4" spans="2:46" ht="24.95" hidden="1" customHeight="1">
      <c r="B4" s="20"/>
      <c r="D4" s="21" t="s">
        <v>138</v>
      </c>
      <c r="L4" s="20"/>
      <c r="M4" s="91" t="s">
        <v>10</v>
      </c>
      <c r="AT4" s="17" t="s">
        <v>4</v>
      </c>
    </row>
    <row r="5" spans="2:46" ht="6.95" hidden="1" customHeight="1">
      <c r="B5" s="20"/>
      <c r="L5" s="20"/>
    </row>
    <row r="6" spans="2:46" ht="12" hidden="1" customHeight="1">
      <c r="B6" s="20"/>
      <c r="D6" s="27" t="s">
        <v>16</v>
      </c>
      <c r="L6" s="20"/>
    </row>
    <row r="7" spans="2:46" ht="26.25" hidden="1" customHeight="1">
      <c r="B7" s="20"/>
      <c r="E7" s="252" t="str">
        <f>'Rekapitulace stavby'!K6</f>
        <v>Modernizace a rozšíření centrální sterilizace CS I v pavilonu A – Masarykova nem. v Ústí nad Labem</v>
      </c>
      <c r="F7" s="253"/>
      <c r="G7" s="253"/>
      <c r="H7" s="253"/>
      <c r="L7" s="20"/>
    </row>
    <row r="8" spans="2:46" s="1" customFormat="1" ht="12" hidden="1" customHeight="1">
      <c r="B8" s="32"/>
      <c r="D8" s="27" t="s">
        <v>139</v>
      </c>
      <c r="L8" s="32"/>
    </row>
    <row r="9" spans="2:46" s="1" customFormat="1" ht="16.5" hidden="1" customHeight="1">
      <c r="B9" s="32"/>
      <c r="E9" s="215" t="s">
        <v>2794</v>
      </c>
      <c r="F9" s="254"/>
      <c r="G9" s="254"/>
      <c r="H9" s="254"/>
      <c r="L9" s="32"/>
    </row>
    <row r="10" spans="2:46" s="1" customFormat="1" ht="11.25" hidden="1">
      <c r="B10" s="32"/>
      <c r="L10" s="32"/>
    </row>
    <row r="11" spans="2:46" s="1" customFormat="1" ht="12" hidden="1" customHeight="1">
      <c r="B11" s="32"/>
      <c r="D11" s="27" t="s">
        <v>18</v>
      </c>
      <c r="F11" s="25" t="s">
        <v>21</v>
      </c>
      <c r="I11" s="27" t="s">
        <v>20</v>
      </c>
      <c r="J11" s="25" t="s">
        <v>21</v>
      </c>
      <c r="L11" s="32"/>
    </row>
    <row r="12" spans="2:46" s="1" customFormat="1" ht="12" hidden="1" customHeight="1">
      <c r="B12" s="32"/>
      <c r="D12" s="27" t="s">
        <v>22</v>
      </c>
      <c r="F12" s="25" t="s">
        <v>23</v>
      </c>
      <c r="I12" s="27" t="s">
        <v>24</v>
      </c>
      <c r="J12" s="49" t="str">
        <f>'Rekapitulace stavby'!AN8</f>
        <v>30. 11. 2023</v>
      </c>
      <c r="L12" s="32"/>
    </row>
    <row r="13" spans="2:46" s="1" customFormat="1" ht="10.9" hidden="1" customHeight="1">
      <c r="B13" s="32"/>
      <c r="L13" s="32"/>
    </row>
    <row r="14" spans="2:46" s="1" customFormat="1" ht="12" hidden="1" customHeight="1">
      <c r="B14" s="32"/>
      <c r="D14" s="27" t="s">
        <v>26</v>
      </c>
      <c r="I14" s="27" t="s">
        <v>27</v>
      </c>
      <c r="J14" s="25" t="s">
        <v>28</v>
      </c>
      <c r="L14" s="32"/>
    </row>
    <row r="15" spans="2:46" s="1" customFormat="1" ht="18" hidden="1" customHeight="1">
      <c r="B15" s="32"/>
      <c r="E15" s="25" t="s">
        <v>29</v>
      </c>
      <c r="I15" s="27" t="s">
        <v>30</v>
      </c>
      <c r="J15" s="25" t="s">
        <v>21</v>
      </c>
      <c r="L15" s="32"/>
    </row>
    <row r="16" spans="2:46" s="1" customFormat="1" ht="6.95" hidden="1" customHeight="1">
      <c r="B16" s="32"/>
      <c r="L16" s="32"/>
    </row>
    <row r="17" spans="2:12" s="1" customFormat="1" ht="12" hidden="1" customHeight="1">
      <c r="B17" s="32"/>
      <c r="D17" s="27" t="s">
        <v>31</v>
      </c>
      <c r="I17" s="27" t="s">
        <v>27</v>
      </c>
      <c r="J17" s="28" t="str">
        <f>'Rekapitulace stavby'!AN13</f>
        <v>Vyplň údaj</v>
      </c>
      <c r="L17" s="32"/>
    </row>
    <row r="18" spans="2:12" s="1" customFormat="1" ht="18" hidden="1" customHeight="1">
      <c r="B18" s="32"/>
      <c r="E18" s="255" t="str">
        <f>'Rekapitulace stavby'!E14</f>
        <v>Vyplň údaj</v>
      </c>
      <c r="F18" s="221"/>
      <c r="G18" s="221"/>
      <c r="H18" s="221"/>
      <c r="I18" s="27" t="s">
        <v>30</v>
      </c>
      <c r="J18" s="28" t="str">
        <f>'Rekapitulace stavby'!AN14</f>
        <v>Vyplň údaj</v>
      </c>
      <c r="L18" s="32"/>
    </row>
    <row r="19" spans="2:12" s="1" customFormat="1" ht="6.95" hidden="1" customHeight="1">
      <c r="B19" s="32"/>
      <c r="L19" s="32"/>
    </row>
    <row r="20" spans="2:12" s="1" customFormat="1" ht="12" hidden="1" customHeight="1">
      <c r="B20" s="32"/>
      <c r="D20" s="27" t="s">
        <v>33</v>
      </c>
      <c r="I20" s="27" t="s">
        <v>27</v>
      </c>
      <c r="J20" s="25" t="s">
        <v>34</v>
      </c>
      <c r="L20" s="32"/>
    </row>
    <row r="21" spans="2:12" s="1" customFormat="1" ht="18" hidden="1" customHeight="1">
      <c r="B21" s="32"/>
      <c r="E21" s="25" t="s">
        <v>35</v>
      </c>
      <c r="I21" s="27" t="s">
        <v>30</v>
      </c>
      <c r="J21" s="25" t="s">
        <v>21</v>
      </c>
      <c r="L21" s="32"/>
    </row>
    <row r="22" spans="2:12" s="1" customFormat="1" ht="6.95" hidden="1" customHeight="1">
      <c r="B22" s="32"/>
      <c r="L22" s="32"/>
    </row>
    <row r="23" spans="2:12" s="1" customFormat="1" ht="12" hidden="1" customHeight="1">
      <c r="B23" s="32"/>
      <c r="D23" s="27" t="s">
        <v>36</v>
      </c>
      <c r="I23" s="27" t="s">
        <v>27</v>
      </c>
      <c r="J23" s="25" t="s">
        <v>34</v>
      </c>
      <c r="L23" s="32"/>
    </row>
    <row r="24" spans="2:12" s="1" customFormat="1" ht="18" hidden="1" customHeight="1">
      <c r="B24" s="32"/>
      <c r="E24" s="25" t="s">
        <v>35</v>
      </c>
      <c r="I24" s="27" t="s">
        <v>30</v>
      </c>
      <c r="J24" s="25" t="s">
        <v>21</v>
      </c>
      <c r="L24" s="32"/>
    </row>
    <row r="25" spans="2:12" s="1" customFormat="1" ht="6.95" hidden="1" customHeight="1">
      <c r="B25" s="32"/>
      <c r="L25" s="32"/>
    </row>
    <row r="26" spans="2:12" s="1" customFormat="1" ht="12" hidden="1" customHeight="1">
      <c r="B26" s="32"/>
      <c r="D26" s="27" t="s">
        <v>37</v>
      </c>
      <c r="L26" s="32"/>
    </row>
    <row r="27" spans="2:12" s="7" customFormat="1" ht="71.25" hidden="1" customHeight="1">
      <c r="B27" s="92"/>
      <c r="E27" s="226" t="s">
        <v>38</v>
      </c>
      <c r="F27" s="226"/>
      <c r="G27" s="226"/>
      <c r="H27" s="226"/>
      <c r="L27" s="92"/>
    </row>
    <row r="28" spans="2:12" s="1" customFormat="1" ht="6.95" hidden="1" customHeight="1">
      <c r="B28" s="32"/>
      <c r="L28" s="32"/>
    </row>
    <row r="29" spans="2:12" s="1" customFormat="1" ht="6.95" hidden="1" customHeight="1">
      <c r="B29" s="32"/>
      <c r="D29" s="50"/>
      <c r="E29" s="50"/>
      <c r="F29" s="50"/>
      <c r="G29" s="50"/>
      <c r="H29" s="50"/>
      <c r="I29" s="50"/>
      <c r="J29" s="50"/>
      <c r="K29" s="50"/>
      <c r="L29" s="32"/>
    </row>
    <row r="30" spans="2:12" s="1" customFormat="1" ht="25.35" hidden="1" customHeight="1">
      <c r="B30" s="32"/>
      <c r="D30" s="93" t="s">
        <v>39</v>
      </c>
      <c r="J30" s="63">
        <f>ROUND(J82, 2)</f>
        <v>0</v>
      </c>
      <c r="L30" s="32"/>
    </row>
    <row r="31" spans="2:12" s="1" customFormat="1" ht="6.95" hidden="1" customHeight="1">
      <c r="B31" s="32"/>
      <c r="D31" s="50"/>
      <c r="E31" s="50"/>
      <c r="F31" s="50"/>
      <c r="G31" s="50"/>
      <c r="H31" s="50"/>
      <c r="I31" s="50"/>
      <c r="J31" s="50"/>
      <c r="K31" s="50"/>
      <c r="L31" s="32"/>
    </row>
    <row r="32" spans="2:12" s="1" customFormat="1" ht="14.45" hidden="1" customHeight="1">
      <c r="B32" s="32"/>
      <c r="F32" s="35" t="s">
        <v>41</v>
      </c>
      <c r="I32" s="35" t="s">
        <v>40</v>
      </c>
      <c r="J32" s="35" t="s">
        <v>42</v>
      </c>
      <c r="L32" s="32"/>
    </row>
    <row r="33" spans="2:12" s="1" customFormat="1" ht="14.45" hidden="1" customHeight="1">
      <c r="B33" s="32"/>
      <c r="D33" s="52" t="s">
        <v>43</v>
      </c>
      <c r="E33" s="27" t="s">
        <v>44</v>
      </c>
      <c r="F33" s="83">
        <f>ROUND((SUM(BE82:BE102)),  2)</f>
        <v>0</v>
      </c>
      <c r="I33" s="94">
        <v>0.21</v>
      </c>
      <c r="J33" s="83">
        <f>ROUND(((SUM(BE82:BE102))*I33),  2)</f>
        <v>0</v>
      </c>
      <c r="L33" s="32"/>
    </row>
    <row r="34" spans="2:12" s="1" customFormat="1" ht="14.45" hidden="1" customHeight="1">
      <c r="B34" s="32"/>
      <c r="E34" s="27" t="s">
        <v>45</v>
      </c>
      <c r="F34" s="83">
        <f>ROUND((SUM(BF82:BF102)),  2)</f>
        <v>0</v>
      </c>
      <c r="I34" s="94">
        <v>0.15</v>
      </c>
      <c r="J34" s="83">
        <f>ROUND(((SUM(BF82:BF102))*I34),  2)</f>
        <v>0</v>
      </c>
      <c r="L34" s="32"/>
    </row>
    <row r="35" spans="2:12" s="1" customFormat="1" ht="14.45" hidden="1" customHeight="1">
      <c r="B35" s="32"/>
      <c r="E35" s="27" t="s">
        <v>46</v>
      </c>
      <c r="F35" s="83">
        <f>ROUND((SUM(BG82:BG102)),  2)</f>
        <v>0</v>
      </c>
      <c r="I35" s="94">
        <v>0.21</v>
      </c>
      <c r="J35" s="83">
        <f>0</f>
        <v>0</v>
      </c>
      <c r="L35" s="32"/>
    </row>
    <row r="36" spans="2:12" s="1" customFormat="1" ht="14.45" hidden="1" customHeight="1">
      <c r="B36" s="32"/>
      <c r="E36" s="27" t="s">
        <v>47</v>
      </c>
      <c r="F36" s="83">
        <f>ROUND((SUM(BH82:BH102)),  2)</f>
        <v>0</v>
      </c>
      <c r="I36" s="94">
        <v>0.15</v>
      </c>
      <c r="J36" s="83">
        <f>0</f>
        <v>0</v>
      </c>
      <c r="L36" s="32"/>
    </row>
    <row r="37" spans="2:12" s="1" customFormat="1" ht="14.45" hidden="1" customHeight="1">
      <c r="B37" s="32"/>
      <c r="E37" s="27" t="s">
        <v>48</v>
      </c>
      <c r="F37" s="83">
        <f>ROUND((SUM(BI82:BI102)),  2)</f>
        <v>0</v>
      </c>
      <c r="I37" s="94">
        <v>0</v>
      </c>
      <c r="J37" s="83">
        <f>0</f>
        <v>0</v>
      </c>
      <c r="L37" s="32"/>
    </row>
    <row r="38" spans="2:12" s="1" customFormat="1" ht="6.95" hidden="1" customHeight="1">
      <c r="B38" s="32"/>
      <c r="L38" s="32"/>
    </row>
    <row r="39" spans="2:12" s="1" customFormat="1" ht="25.35" hidden="1" customHeight="1">
      <c r="B39" s="32"/>
      <c r="C39" s="95"/>
      <c r="D39" s="96" t="s">
        <v>49</v>
      </c>
      <c r="E39" s="54"/>
      <c r="F39" s="54"/>
      <c r="G39" s="97" t="s">
        <v>50</v>
      </c>
      <c r="H39" s="98" t="s">
        <v>51</v>
      </c>
      <c r="I39" s="54"/>
      <c r="J39" s="99">
        <f>SUM(J30:J37)</f>
        <v>0</v>
      </c>
      <c r="K39" s="100"/>
      <c r="L39" s="32"/>
    </row>
    <row r="40" spans="2:12" s="1" customFormat="1" ht="14.45" hidden="1" customHeight="1">
      <c r="B40" s="41"/>
      <c r="C40" s="42"/>
      <c r="D40" s="42"/>
      <c r="E40" s="42"/>
      <c r="F40" s="42"/>
      <c r="G40" s="42"/>
      <c r="H40" s="42"/>
      <c r="I40" s="42"/>
      <c r="J40" s="42"/>
      <c r="K40" s="42"/>
      <c r="L40" s="32"/>
    </row>
    <row r="41" spans="2:12" ht="11.25" hidden="1"/>
    <row r="42" spans="2:12" ht="11.25" hidden="1"/>
    <row r="43" spans="2:12" ht="11.25" hidden="1"/>
    <row r="44" spans="2:12" s="1" customFormat="1" ht="6.95" customHeight="1">
      <c r="B44" s="43"/>
      <c r="C44" s="44"/>
      <c r="D44" s="44"/>
      <c r="E44" s="44"/>
      <c r="F44" s="44"/>
      <c r="G44" s="44"/>
      <c r="H44" s="44"/>
      <c r="I44" s="44"/>
      <c r="J44" s="44"/>
      <c r="K44" s="44"/>
      <c r="L44" s="32"/>
    </row>
    <row r="45" spans="2:12" s="1" customFormat="1" ht="24.95" customHeight="1">
      <c r="B45" s="32"/>
      <c r="C45" s="21" t="s">
        <v>143</v>
      </c>
      <c r="L45" s="32"/>
    </row>
    <row r="46" spans="2:12" s="1" customFormat="1" ht="6.95" customHeight="1">
      <c r="B46" s="32"/>
      <c r="L46" s="32"/>
    </row>
    <row r="47" spans="2:12" s="1" customFormat="1" ht="12" customHeight="1">
      <c r="B47" s="32"/>
      <c r="C47" s="27" t="s">
        <v>16</v>
      </c>
      <c r="L47" s="32"/>
    </row>
    <row r="48" spans="2:12" s="1" customFormat="1" ht="26.25" customHeight="1">
      <c r="B48" s="32"/>
      <c r="E48" s="252" t="str">
        <f>E7</f>
        <v>Modernizace a rozšíření centrální sterilizace CS I v pavilonu A – Masarykova nem. v Ústí nad Labem</v>
      </c>
      <c r="F48" s="253"/>
      <c r="G48" s="253"/>
      <c r="H48" s="253"/>
      <c r="L48" s="32"/>
    </row>
    <row r="49" spans="2:47" s="1" customFormat="1" ht="12" customHeight="1">
      <c r="B49" s="32"/>
      <c r="C49" s="27" t="s">
        <v>139</v>
      </c>
      <c r="L49" s="32"/>
    </row>
    <row r="50" spans="2:47" s="1" customFormat="1" ht="16.5" customHeight="1">
      <c r="B50" s="32"/>
      <c r="E50" s="215" t="str">
        <f>E9</f>
        <v>VRN - Ostatní a vedlejší rozpočtové náklady</v>
      </c>
      <c r="F50" s="254"/>
      <c r="G50" s="254"/>
      <c r="H50" s="254"/>
      <c r="L50" s="32"/>
    </row>
    <row r="51" spans="2:47" s="1" customFormat="1" ht="6.95" customHeight="1">
      <c r="B51" s="32"/>
      <c r="L51" s="32"/>
    </row>
    <row r="52" spans="2:47" s="1" customFormat="1" ht="12" customHeight="1">
      <c r="B52" s="32"/>
      <c r="C52" s="27" t="s">
        <v>22</v>
      </c>
      <c r="F52" s="25" t="str">
        <f>F12</f>
        <v>Ústí nad Labem</v>
      </c>
      <c r="I52" s="27" t="s">
        <v>24</v>
      </c>
      <c r="J52" s="49" t="str">
        <f>IF(J12="","",J12)</f>
        <v>30. 11. 2023</v>
      </c>
      <c r="L52" s="32"/>
    </row>
    <row r="53" spans="2:47" s="1" customFormat="1" ht="6.95" customHeight="1">
      <c r="B53" s="32"/>
      <c r="L53" s="32"/>
    </row>
    <row r="54" spans="2:47" s="1" customFormat="1" ht="15.2" customHeight="1">
      <c r="B54" s="32"/>
      <c r="C54" s="27" t="s">
        <v>26</v>
      </c>
      <c r="F54" s="25" t="str">
        <f>E15</f>
        <v>Krajská zdravotní, a.s.</v>
      </c>
      <c r="I54" s="27" t="s">
        <v>33</v>
      </c>
      <c r="J54" s="30" t="str">
        <f>E21</f>
        <v>Artech spol. s.r.o.</v>
      </c>
      <c r="L54" s="32"/>
    </row>
    <row r="55" spans="2:47" s="1" customFormat="1" ht="15.2" customHeight="1">
      <c r="B55" s="32"/>
      <c r="C55" s="27" t="s">
        <v>31</v>
      </c>
      <c r="F55" s="25" t="str">
        <f>IF(E18="","",E18)</f>
        <v>Vyplň údaj</v>
      </c>
      <c r="I55" s="27" t="s">
        <v>36</v>
      </c>
      <c r="J55" s="30" t="str">
        <f>E24</f>
        <v>Artech spol. s.r.o.</v>
      </c>
      <c r="L55" s="32"/>
    </row>
    <row r="56" spans="2:47" s="1" customFormat="1" ht="10.35" customHeight="1">
      <c r="B56" s="32"/>
      <c r="L56" s="32"/>
    </row>
    <row r="57" spans="2:47" s="1" customFormat="1" ht="29.25" customHeight="1">
      <c r="B57" s="32"/>
      <c r="C57" s="101" t="s">
        <v>144</v>
      </c>
      <c r="D57" s="95"/>
      <c r="E57" s="95"/>
      <c r="F57" s="95"/>
      <c r="G57" s="95"/>
      <c r="H57" s="95"/>
      <c r="I57" s="95"/>
      <c r="J57" s="102" t="s">
        <v>145</v>
      </c>
      <c r="K57" s="95"/>
      <c r="L57" s="32"/>
    </row>
    <row r="58" spans="2:47" s="1" customFormat="1" ht="10.35" customHeight="1">
      <c r="B58" s="32"/>
      <c r="L58" s="32"/>
    </row>
    <row r="59" spans="2:47" s="1" customFormat="1" ht="22.9" customHeight="1">
      <c r="B59" s="32"/>
      <c r="C59" s="103" t="s">
        <v>71</v>
      </c>
      <c r="J59" s="63">
        <f>J82</f>
        <v>0</v>
      </c>
      <c r="L59" s="32"/>
      <c r="AU59" s="17" t="s">
        <v>146</v>
      </c>
    </row>
    <row r="60" spans="2:47" s="8" customFormat="1" ht="24.95" customHeight="1">
      <c r="B60" s="104"/>
      <c r="D60" s="105" t="s">
        <v>2795</v>
      </c>
      <c r="E60" s="106"/>
      <c r="F60" s="106"/>
      <c r="G60" s="106"/>
      <c r="H60" s="106"/>
      <c r="I60" s="106"/>
      <c r="J60" s="107">
        <f>J83</f>
        <v>0</v>
      </c>
      <c r="L60" s="104"/>
    </row>
    <row r="61" spans="2:47" s="9" customFormat="1" ht="19.899999999999999" customHeight="1">
      <c r="B61" s="108"/>
      <c r="D61" s="109" t="s">
        <v>2796</v>
      </c>
      <c r="E61" s="110"/>
      <c r="F61" s="110"/>
      <c r="G61" s="110"/>
      <c r="H61" s="110"/>
      <c r="I61" s="110"/>
      <c r="J61" s="111">
        <f>J84</f>
        <v>0</v>
      </c>
      <c r="L61" s="108"/>
    </row>
    <row r="62" spans="2:47" s="9" customFormat="1" ht="19.899999999999999" customHeight="1">
      <c r="B62" s="108"/>
      <c r="D62" s="109" t="s">
        <v>2797</v>
      </c>
      <c r="E62" s="110"/>
      <c r="F62" s="110"/>
      <c r="G62" s="110"/>
      <c r="H62" s="110"/>
      <c r="I62" s="110"/>
      <c r="J62" s="111">
        <f>J93</f>
        <v>0</v>
      </c>
      <c r="L62" s="108"/>
    </row>
    <row r="63" spans="2:47" s="1" customFormat="1" ht="21.75" customHeight="1">
      <c r="B63" s="32"/>
      <c r="L63" s="32"/>
    </row>
    <row r="64" spans="2:47" s="1" customFormat="1" ht="6.95" customHeight="1">
      <c r="B64" s="41"/>
      <c r="C64" s="42"/>
      <c r="D64" s="42"/>
      <c r="E64" s="42"/>
      <c r="F64" s="42"/>
      <c r="G64" s="42"/>
      <c r="H64" s="42"/>
      <c r="I64" s="42"/>
      <c r="J64" s="42"/>
      <c r="K64" s="42"/>
      <c r="L64" s="32"/>
    </row>
    <row r="68" spans="2:12" s="1" customFormat="1" ht="6.95" customHeight="1">
      <c r="B68" s="43"/>
      <c r="C68" s="44"/>
      <c r="D68" s="44"/>
      <c r="E68" s="44"/>
      <c r="F68" s="44"/>
      <c r="G68" s="44"/>
      <c r="H68" s="44"/>
      <c r="I68" s="44"/>
      <c r="J68" s="44"/>
      <c r="K68" s="44"/>
      <c r="L68" s="32"/>
    </row>
    <row r="69" spans="2:12" s="1" customFormat="1" ht="24.95" customHeight="1">
      <c r="B69" s="32"/>
      <c r="C69" s="21" t="s">
        <v>159</v>
      </c>
      <c r="L69" s="32"/>
    </row>
    <row r="70" spans="2:12" s="1" customFormat="1" ht="6.95" customHeight="1">
      <c r="B70" s="32"/>
      <c r="L70" s="32"/>
    </row>
    <row r="71" spans="2:12" s="1" customFormat="1" ht="12" customHeight="1">
      <c r="B71" s="32"/>
      <c r="C71" s="27" t="s">
        <v>16</v>
      </c>
      <c r="L71" s="32"/>
    </row>
    <row r="72" spans="2:12" s="1" customFormat="1" ht="26.25" customHeight="1">
      <c r="B72" s="32"/>
      <c r="E72" s="252" t="str">
        <f>E7</f>
        <v>Modernizace a rozšíření centrální sterilizace CS I v pavilonu A – Masarykova nem. v Ústí nad Labem</v>
      </c>
      <c r="F72" s="253"/>
      <c r="G72" s="253"/>
      <c r="H72" s="253"/>
      <c r="L72" s="32"/>
    </row>
    <row r="73" spans="2:12" s="1" customFormat="1" ht="12" customHeight="1">
      <c r="B73" s="32"/>
      <c r="C73" s="27" t="s">
        <v>139</v>
      </c>
      <c r="L73" s="32"/>
    </row>
    <row r="74" spans="2:12" s="1" customFormat="1" ht="16.5" customHeight="1">
      <c r="B74" s="32"/>
      <c r="E74" s="215" t="str">
        <f>E9</f>
        <v>VRN - Ostatní a vedlejší rozpočtové náklady</v>
      </c>
      <c r="F74" s="254"/>
      <c r="G74" s="254"/>
      <c r="H74" s="254"/>
      <c r="L74" s="32"/>
    </row>
    <row r="75" spans="2:12" s="1" customFormat="1" ht="6.95" customHeight="1">
      <c r="B75" s="32"/>
      <c r="L75" s="32"/>
    </row>
    <row r="76" spans="2:12" s="1" customFormat="1" ht="12" customHeight="1">
      <c r="B76" s="32"/>
      <c r="C76" s="27" t="s">
        <v>22</v>
      </c>
      <c r="F76" s="25" t="str">
        <f>F12</f>
        <v>Ústí nad Labem</v>
      </c>
      <c r="I76" s="27" t="s">
        <v>24</v>
      </c>
      <c r="J76" s="49" t="str">
        <f>IF(J12="","",J12)</f>
        <v>30. 11. 2023</v>
      </c>
      <c r="L76" s="32"/>
    </row>
    <row r="77" spans="2:12" s="1" customFormat="1" ht="6.95" customHeight="1">
      <c r="B77" s="32"/>
      <c r="L77" s="32"/>
    </row>
    <row r="78" spans="2:12" s="1" customFormat="1" ht="15.2" customHeight="1">
      <c r="B78" s="32"/>
      <c r="C78" s="27" t="s">
        <v>26</v>
      </c>
      <c r="F78" s="25" t="str">
        <f>E15</f>
        <v>Krajská zdravotní, a.s.</v>
      </c>
      <c r="I78" s="27" t="s">
        <v>33</v>
      </c>
      <c r="J78" s="30" t="str">
        <f>E21</f>
        <v>Artech spol. s.r.o.</v>
      </c>
      <c r="L78" s="32"/>
    </row>
    <row r="79" spans="2:12" s="1" customFormat="1" ht="15.2" customHeight="1">
      <c r="B79" s="32"/>
      <c r="C79" s="27" t="s">
        <v>31</v>
      </c>
      <c r="F79" s="25" t="str">
        <f>IF(E18="","",E18)</f>
        <v>Vyplň údaj</v>
      </c>
      <c r="I79" s="27" t="s">
        <v>36</v>
      </c>
      <c r="J79" s="30" t="str">
        <f>E24</f>
        <v>Artech spol. s.r.o.</v>
      </c>
      <c r="L79" s="32"/>
    </row>
    <row r="80" spans="2:12" s="1" customFormat="1" ht="10.35" customHeight="1">
      <c r="B80" s="32"/>
      <c r="L80" s="32"/>
    </row>
    <row r="81" spans="2:65" s="10" customFormat="1" ht="29.25" customHeight="1">
      <c r="B81" s="112"/>
      <c r="C81" s="113" t="s">
        <v>160</v>
      </c>
      <c r="D81" s="114" t="s">
        <v>58</v>
      </c>
      <c r="E81" s="114" t="s">
        <v>54</v>
      </c>
      <c r="F81" s="114" t="s">
        <v>55</v>
      </c>
      <c r="G81" s="114" t="s">
        <v>161</v>
      </c>
      <c r="H81" s="114" t="s">
        <v>162</v>
      </c>
      <c r="I81" s="114" t="s">
        <v>163</v>
      </c>
      <c r="J81" s="114" t="s">
        <v>145</v>
      </c>
      <c r="K81" s="115" t="s">
        <v>164</v>
      </c>
      <c r="L81" s="112"/>
      <c r="M81" s="56" t="s">
        <v>21</v>
      </c>
      <c r="N81" s="57" t="s">
        <v>43</v>
      </c>
      <c r="O81" s="57" t="s">
        <v>165</v>
      </c>
      <c r="P81" s="57" t="s">
        <v>166</v>
      </c>
      <c r="Q81" s="57" t="s">
        <v>167</v>
      </c>
      <c r="R81" s="57" t="s">
        <v>168</v>
      </c>
      <c r="S81" s="57" t="s">
        <v>169</v>
      </c>
      <c r="T81" s="58" t="s">
        <v>170</v>
      </c>
    </row>
    <row r="82" spans="2:65" s="1" customFormat="1" ht="22.9" customHeight="1">
      <c r="B82" s="32"/>
      <c r="C82" s="61" t="s">
        <v>171</v>
      </c>
      <c r="J82" s="116">
        <f>BK82</f>
        <v>0</v>
      </c>
      <c r="L82" s="32"/>
      <c r="M82" s="59"/>
      <c r="N82" s="50"/>
      <c r="O82" s="50"/>
      <c r="P82" s="117">
        <f>P83</f>
        <v>0</v>
      </c>
      <c r="Q82" s="50"/>
      <c r="R82" s="117">
        <f>R83</f>
        <v>0</v>
      </c>
      <c r="S82" s="50"/>
      <c r="T82" s="118">
        <f>T83</f>
        <v>0</v>
      </c>
      <c r="AT82" s="17" t="s">
        <v>72</v>
      </c>
      <c r="AU82" s="17" t="s">
        <v>146</v>
      </c>
      <c r="BK82" s="119">
        <f>BK83</f>
        <v>0</v>
      </c>
    </row>
    <row r="83" spans="2:65" s="11" customFormat="1" ht="25.9" customHeight="1">
      <c r="B83" s="120"/>
      <c r="D83" s="121" t="s">
        <v>72</v>
      </c>
      <c r="E83" s="122" t="s">
        <v>128</v>
      </c>
      <c r="F83" s="122" t="s">
        <v>2798</v>
      </c>
      <c r="I83" s="123"/>
      <c r="J83" s="124">
        <f>BK83</f>
        <v>0</v>
      </c>
      <c r="L83" s="120"/>
      <c r="M83" s="125"/>
      <c r="P83" s="126">
        <f>P84+P93</f>
        <v>0</v>
      </c>
      <c r="R83" s="126">
        <f>R84+R93</f>
        <v>0</v>
      </c>
      <c r="T83" s="127">
        <f>T84+T93</f>
        <v>0</v>
      </c>
      <c r="AR83" s="121" t="s">
        <v>80</v>
      </c>
      <c r="AT83" s="128" t="s">
        <v>72</v>
      </c>
      <c r="AU83" s="128" t="s">
        <v>73</v>
      </c>
      <c r="AY83" s="121" t="s">
        <v>174</v>
      </c>
      <c r="BK83" s="129">
        <f>BK84+BK93</f>
        <v>0</v>
      </c>
    </row>
    <row r="84" spans="2:65" s="11" customFormat="1" ht="22.9" customHeight="1">
      <c r="B84" s="120"/>
      <c r="D84" s="121" t="s">
        <v>72</v>
      </c>
      <c r="E84" s="130" t="s">
        <v>2799</v>
      </c>
      <c r="F84" s="130" t="s">
        <v>2800</v>
      </c>
      <c r="I84" s="123"/>
      <c r="J84" s="131">
        <f>BK84</f>
        <v>0</v>
      </c>
      <c r="L84" s="120"/>
      <c r="M84" s="125"/>
      <c r="P84" s="126">
        <f>SUM(P85:P92)</f>
        <v>0</v>
      </c>
      <c r="R84" s="126">
        <f>SUM(R85:R92)</f>
        <v>0</v>
      </c>
      <c r="T84" s="127">
        <f>SUM(T85:T92)</f>
        <v>0</v>
      </c>
      <c r="AR84" s="121" t="s">
        <v>80</v>
      </c>
      <c r="AT84" s="128" t="s">
        <v>72</v>
      </c>
      <c r="AU84" s="128" t="s">
        <v>80</v>
      </c>
      <c r="AY84" s="121" t="s">
        <v>174</v>
      </c>
      <c r="BK84" s="129">
        <f>SUM(BK85:BK92)</f>
        <v>0</v>
      </c>
    </row>
    <row r="85" spans="2:65" s="1" customFormat="1" ht="16.5" customHeight="1">
      <c r="B85" s="32"/>
      <c r="C85" s="132" t="s">
        <v>80</v>
      </c>
      <c r="D85" s="132" t="s">
        <v>176</v>
      </c>
      <c r="E85" s="133" t="s">
        <v>2801</v>
      </c>
      <c r="F85" s="134" t="s">
        <v>2802</v>
      </c>
      <c r="G85" s="135" t="s">
        <v>1292</v>
      </c>
      <c r="H85" s="136">
        <v>1</v>
      </c>
      <c r="I85" s="137"/>
      <c r="J85" s="138">
        <f>ROUND(I85*H85,2)</f>
        <v>0</v>
      </c>
      <c r="K85" s="134" t="s">
        <v>218</v>
      </c>
      <c r="L85" s="32"/>
      <c r="M85" s="139" t="s">
        <v>21</v>
      </c>
      <c r="N85" s="140" t="s">
        <v>44</v>
      </c>
      <c r="P85" s="141">
        <f>O85*H85</f>
        <v>0</v>
      </c>
      <c r="Q85" s="141">
        <v>0</v>
      </c>
      <c r="R85" s="141">
        <f>Q85*H85</f>
        <v>0</v>
      </c>
      <c r="S85" s="141">
        <v>0</v>
      </c>
      <c r="T85" s="142">
        <f>S85*H85</f>
        <v>0</v>
      </c>
      <c r="AR85" s="143" t="s">
        <v>180</v>
      </c>
      <c r="AT85" s="143" t="s">
        <v>176</v>
      </c>
      <c r="AU85" s="143" t="s">
        <v>82</v>
      </c>
      <c r="AY85" s="17" t="s">
        <v>174</v>
      </c>
      <c r="BE85" s="144">
        <f>IF(N85="základní",J85,0)</f>
        <v>0</v>
      </c>
      <c r="BF85" s="144">
        <f>IF(N85="snížená",J85,0)</f>
        <v>0</v>
      </c>
      <c r="BG85" s="144">
        <f>IF(N85="zákl. přenesená",J85,0)</f>
        <v>0</v>
      </c>
      <c r="BH85" s="144">
        <f>IF(N85="sníž. přenesená",J85,0)</f>
        <v>0</v>
      </c>
      <c r="BI85" s="144">
        <f>IF(N85="nulová",J85,0)</f>
        <v>0</v>
      </c>
      <c r="BJ85" s="17" t="s">
        <v>80</v>
      </c>
      <c r="BK85" s="144">
        <f>ROUND(I85*H85,2)</f>
        <v>0</v>
      </c>
      <c r="BL85" s="17" t="s">
        <v>180</v>
      </c>
      <c r="BM85" s="143" t="s">
        <v>2803</v>
      </c>
    </row>
    <row r="86" spans="2:65" s="1" customFormat="1" ht="78">
      <c r="B86" s="32"/>
      <c r="D86" s="150" t="s">
        <v>220</v>
      </c>
      <c r="F86" s="170" t="s">
        <v>2804</v>
      </c>
      <c r="I86" s="147"/>
      <c r="L86" s="32"/>
      <c r="M86" s="148"/>
      <c r="T86" s="53"/>
      <c r="AT86" s="17" t="s">
        <v>220</v>
      </c>
      <c r="AU86" s="17" t="s">
        <v>82</v>
      </c>
    </row>
    <row r="87" spans="2:65" s="1" customFormat="1" ht="16.5" customHeight="1">
      <c r="B87" s="32"/>
      <c r="C87" s="132" t="s">
        <v>82</v>
      </c>
      <c r="D87" s="132" t="s">
        <v>176</v>
      </c>
      <c r="E87" s="133" t="s">
        <v>2805</v>
      </c>
      <c r="F87" s="134" t="s">
        <v>2806</v>
      </c>
      <c r="G87" s="135" t="s">
        <v>1292</v>
      </c>
      <c r="H87" s="136">
        <v>1</v>
      </c>
      <c r="I87" s="137"/>
      <c r="J87" s="138">
        <f>ROUND(I87*H87,2)</f>
        <v>0</v>
      </c>
      <c r="K87" s="134" t="s">
        <v>218</v>
      </c>
      <c r="L87" s="32"/>
      <c r="M87" s="139" t="s">
        <v>21</v>
      </c>
      <c r="N87" s="140" t="s">
        <v>44</v>
      </c>
      <c r="P87" s="141">
        <f>O87*H87</f>
        <v>0</v>
      </c>
      <c r="Q87" s="141">
        <v>0</v>
      </c>
      <c r="R87" s="141">
        <f>Q87*H87</f>
        <v>0</v>
      </c>
      <c r="S87" s="141">
        <v>0</v>
      </c>
      <c r="T87" s="142">
        <f>S87*H87</f>
        <v>0</v>
      </c>
      <c r="AR87" s="143" t="s">
        <v>180</v>
      </c>
      <c r="AT87" s="143" t="s">
        <v>176</v>
      </c>
      <c r="AU87" s="143" t="s">
        <v>82</v>
      </c>
      <c r="AY87" s="17" t="s">
        <v>174</v>
      </c>
      <c r="BE87" s="144">
        <f>IF(N87="základní",J87,0)</f>
        <v>0</v>
      </c>
      <c r="BF87" s="144">
        <f>IF(N87="snížená",J87,0)</f>
        <v>0</v>
      </c>
      <c r="BG87" s="144">
        <f>IF(N87="zákl. přenesená",J87,0)</f>
        <v>0</v>
      </c>
      <c r="BH87" s="144">
        <f>IF(N87="sníž. přenesená",J87,0)</f>
        <v>0</v>
      </c>
      <c r="BI87" s="144">
        <f>IF(N87="nulová",J87,0)</f>
        <v>0</v>
      </c>
      <c r="BJ87" s="17" t="s">
        <v>80</v>
      </c>
      <c r="BK87" s="144">
        <f>ROUND(I87*H87,2)</f>
        <v>0</v>
      </c>
      <c r="BL87" s="17" t="s">
        <v>180</v>
      </c>
      <c r="BM87" s="143" t="s">
        <v>2807</v>
      </c>
    </row>
    <row r="88" spans="2:65" s="1" customFormat="1" ht="68.25">
      <c r="B88" s="32"/>
      <c r="D88" s="150" t="s">
        <v>220</v>
      </c>
      <c r="F88" s="170" t="s">
        <v>2808</v>
      </c>
      <c r="I88" s="147"/>
      <c r="L88" s="32"/>
      <c r="M88" s="148"/>
      <c r="T88" s="53"/>
      <c r="AT88" s="17" t="s">
        <v>220</v>
      </c>
      <c r="AU88" s="17" t="s">
        <v>82</v>
      </c>
    </row>
    <row r="89" spans="2:65" s="1" customFormat="1" ht="16.5" customHeight="1">
      <c r="B89" s="32"/>
      <c r="C89" s="132" t="s">
        <v>108</v>
      </c>
      <c r="D89" s="132" t="s">
        <v>176</v>
      </c>
      <c r="E89" s="133" t="s">
        <v>2809</v>
      </c>
      <c r="F89" s="134" t="s">
        <v>2810</v>
      </c>
      <c r="G89" s="135" t="s">
        <v>812</v>
      </c>
      <c r="H89" s="136">
        <v>1</v>
      </c>
      <c r="I89" s="137"/>
      <c r="J89" s="138">
        <f>ROUND(I89*H89,2)</f>
        <v>0</v>
      </c>
      <c r="K89" s="134" t="s">
        <v>218</v>
      </c>
      <c r="L89" s="32"/>
      <c r="M89" s="139" t="s">
        <v>21</v>
      </c>
      <c r="N89" s="140" t="s">
        <v>44</v>
      </c>
      <c r="P89" s="141">
        <f>O89*H89</f>
        <v>0</v>
      </c>
      <c r="Q89" s="141">
        <v>0</v>
      </c>
      <c r="R89" s="141">
        <f>Q89*H89</f>
        <v>0</v>
      </c>
      <c r="S89" s="141">
        <v>0</v>
      </c>
      <c r="T89" s="142">
        <f>S89*H89</f>
        <v>0</v>
      </c>
      <c r="AR89" s="143" t="s">
        <v>180</v>
      </c>
      <c r="AT89" s="143" t="s">
        <v>176</v>
      </c>
      <c r="AU89" s="143" t="s">
        <v>82</v>
      </c>
      <c r="AY89" s="17" t="s">
        <v>174</v>
      </c>
      <c r="BE89" s="144">
        <f>IF(N89="základní",J89,0)</f>
        <v>0</v>
      </c>
      <c r="BF89" s="144">
        <f>IF(N89="snížená",J89,0)</f>
        <v>0</v>
      </c>
      <c r="BG89" s="144">
        <f>IF(N89="zákl. přenesená",J89,0)</f>
        <v>0</v>
      </c>
      <c r="BH89" s="144">
        <f>IF(N89="sníž. přenesená",J89,0)</f>
        <v>0</v>
      </c>
      <c r="BI89" s="144">
        <f>IF(N89="nulová",J89,0)</f>
        <v>0</v>
      </c>
      <c r="BJ89" s="17" t="s">
        <v>80</v>
      </c>
      <c r="BK89" s="144">
        <f>ROUND(I89*H89,2)</f>
        <v>0</v>
      </c>
      <c r="BL89" s="17" t="s">
        <v>180</v>
      </c>
      <c r="BM89" s="143" t="s">
        <v>2811</v>
      </c>
    </row>
    <row r="90" spans="2:65" s="1" customFormat="1" ht="68.25">
      <c r="B90" s="32"/>
      <c r="D90" s="150" t="s">
        <v>220</v>
      </c>
      <c r="F90" s="170" t="s">
        <v>2812</v>
      </c>
      <c r="I90" s="147"/>
      <c r="L90" s="32"/>
      <c r="M90" s="148"/>
      <c r="T90" s="53"/>
      <c r="AT90" s="17" t="s">
        <v>220</v>
      </c>
      <c r="AU90" s="17" t="s">
        <v>82</v>
      </c>
    </row>
    <row r="91" spans="2:65" s="1" customFormat="1" ht="16.5" customHeight="1">
      <c r="B91" s="32"/>
      <c r="C91" s="132" t="s">
        <v>180</v>
      </c>
      <c r="D91" s="132" t="s">
        <v>176</v>
      </c>
      <c r="E91" s="133" t="s">
        <v>2813</v>
      </c>
      <c r="F91" s="134" t="s">
        <v>2814</v>
      </c>
      <c r="G91" s="135" t="s">
        <v>1292</v>
      </c>
      <c r="H91" s="136">
        <v>1</v>
      </c>
      <c r="I91" s="137"/>
      <c r="J91" s="138">
        <f>ROUND(I91*H91,2)</f>
        <v>0</v>
      </c>
      <c r="K91" s="134" t="s">
        <v>218</v>
      </c>
      <c r="L91" s="32"/>
      <c r="M91" s="139" t="s">
        <v>21</v>
      </c>
      <c r="N91" s="140" t="s">
        <v>44</v>
      </c>
      <c r="P91" s="141">
        <f>O91*H91</f>
        <v>0</v>
      </c>
      <c r="Q91" s="141">
        <v>0</v>
      </c>
      <c r="R91" s="141">
        <f>Q91*H91</f>
        <v>0</v>
      </c>
      <c r="S91" s="141">
        <v>0</v>
      </c>
      <c r="T91" s="142">
        <f>S91*H91</f>
        <v>0</v>
      </c>
      <c r="AR91" s="143" t="s">
        <v>180</v>
      </c>
      <c r="AT91" s="143" t="s">
        <v>176</v>
      </c>
      <c r="AU91" s="143" t="s">
        <v>82</v>
      </c>
      <c r="AY91" s="17" t="s">
        <v>174</v>
      </c>
      <c r="BE91" s="144">
        <f>IF(N91="základní",J91,0)</f>
        <v>0</v>
      </c>
      <c r="BF91" s="144">
        <f>IF(N91="snížená",J91,0)</f>
        <v>0</v>
      </c>
      <c r="BG91" s="144">
        <f>IF(N91="zákl. přenesená",J91,0)</f>
        <v>0</v>
      </c>
      <c r="BH91" s="144">
        <f>IF(N91="sníž. přenesená",J91,0)</f>
        <v>0</v>
      </c>
      <c r="BI91" s="144">
        <f>IF(N91="nulová",J91,0)</f>
        <v>0</v>
      </c>
      <c r="BJ91" s="17" t="s">
        <v>80</v>
      </c>
      <c r="BK91" s="144">
        <f>ROUND(I91*H91,2)</f>
        <v>0</v>
      </c>
      <c r="BL91" s="17" t="s">
        <v>180</v>
      </c>
      <c r="BM91" s="143" t="s">
        <v>2815</v>
      </c>
    </row>
    <row r="92" spans="2:65" s="1" customFormat="1" ht="68.25">
      <c r="B92" s="32"/>
      <c r="D92" s="150" t="s">
        <v>220</v>
      </c>
      <c r="F92" s="170" t="s">
        <v>2812</v>
      </c>
      <c r="I92" s="147"/>
      <c r="L92" s="32"/>
      <c r="M92" s="148"/>
      <c r="T92" s="53"/>
      <c r="AT92" s="17" t="s">
        <v>220</v>
      </c>
      <c r="AU92" s="17" t="s">
        <v>82</v>
      </c>
    </row>
    <row r="93" spans="2:65" s="11" customFormat="1" ht="22.9" customHeight="1">
      <c r="B93" s="120"/>
      <c r="D93" s="121" t="s">
        <v>72</v>
      </c>
      <c r="E93" s="130" t="s">
        <v>2816</v>
      </c>
      <c r="F93" s="130" t="s">
        <v>2817</v>
      </c>
      <c r="I93" s="123"/>
      <c r="J93" s="131">
        <f>BK93</f>
        <v>0</v>
      </c>
      <c r="L93" s="120"/>
      <c r="M93" s="125"/>
      <c r="P93" s="126">
        <f>SUM(P94:P102)</f>
        <v>0</v>
      </c>
      <c r="R93" s="126">
        <f>SUM(R94:R102)</f>
        <v>0</v>
      </c>
      <c r="T93" s="127">
        <f>SUM(T94:T102)</f>
        <v>0</v>
      </c>
      <c r="AR93" s="121" t="s">
        <v>80</v>
      </c>
      <c r="AT93" s="128" t="s">
        <v>72</v>
      </c>
      <c r="AU93" s="128" t="s">
        <v>80</v>
      </c>
      <c r="AY93" s="121" t="s">
        <v>174</v>
      </c>
      <c r="BK93" s="129">
        <f>SUM(BK94:BK102)</f>
        <v>0</v>
      </c>
    </row>
    <row r="94" spans="2:65" s="1" customFormat="1" ht="24.2" customHeight="1">
      <c r="B94" s="32"/>
      <c r="C94" s="132" t="s">
        <v>209</v>
      </c>
      <c r="D94" s="132" t="s">
        <v>176</v>
      </c>
      <c r="E94" s="133" t="s">
        <v>2818</v>
      </c>
      <c r="F94" s="134" t="s">
        <v>2819</v>
      </c>
      <c r="G94" s="135" t="s">
        <v>812</v>
      </c>
      <c r="H94" s="136">
        <v>1</v>
      </c>
      <c r="I94" s="137"/>
      <c r="J94" s="138">
        <f>ROUND(I94*H94,2)</f>
        <v>0</v>
      </c>
      <c r="K94" s="134" t="s">
        <v>218</v>
      </c>
      <c r="L94" s="32"/>
      <c r="M94" s="139" t="s">
        <v>21</v>
      </c>
      <c r="N94" s="140" t="s">
        <v>44</v>
      </c>
      <c r="P94" s="141">
        <f>O94*H94</f>
        <v>0</v>
      </c>
      <c r="Q94" s="141">
        <v>0</v>
      </c>
      <c r="R94" s="141">
        <f>Q94*H94</f>
        <v>0</v>
      </c>
      <c r="S94" s="141">
        <v>0</v>
      </c>
      <c r="T94" s="142">
        <f>S94*H94</f>
        <v>0</v>
      </c>
      <c r="AR94" s="143" t="s">
        <v>180</v>
      </c>
      <c r="AT94" s="143" t="s">
        <v>176</v>
      </c>
      <c r="AU94" s="143" t="s">
        <v>82</v>
      </c>
      <c r="AY94" s="17" t="s">
        <v>174</v>
      </c>
      <c r="BE94" s="144">
        <f>IF(N94="základní",J94,0)</f>
        <v>0</v>
      </c>
      <c r="BF94" s="144">
        <f>IF(N94="snížená",J94,0)</f>
        <v>0</v>
      </c>
      <c r="BG94" s="144">
        <f>IF(N94="zákl. přenesená",J94,0)</f>
        <v>0</v>
      </c>
      <c r="BH94" s="144">
        <f>IF(N94="sníž. přenesená",J94,0)</f>
        <v>0</v>
      </c>
      <c r="BI94" s="144">
        <f>IF(N94="nulová",J94,0)</f>
        <v>0</v>
      </c>
      <c r="BJ94" s="17" t="s">
        <v>80</v>
      </c>
      <c r="BK94" s="144">
        <f>ROUND(I94*H94,2)</f>
        <v>0</v>
      </c>
      <c r="BL94" s="17" t="s">
        <v>180</v>
      </c>
      <c r="BM94" s="143" t="s">
        <v>2820</v>
      </c>
    </row>
    <row r="95" spans="2:65" s="1" customFormat="1" ht="107.25">
      <c r="B95" s="32"/>
      <c r="D95" s="150" t="s">
        <v>220</v>
      </c>
      <c r="F95" s="170" t="s">
        <v>2821</v>
      </c>
      <c r="I95" s="147"/>
      <c r="L95" s="32"/>
      <c r="M95" s="148"/>
      <c r="T95" s="53"/>
      <c r="AT95" s="17" t="s">
        <v>220</v>
      </c>
      <c r="AU95" s="17" t="s">
        <v>82</v>
      </c>
    </row>
    <row r="96" spans="2:65" s="1" customFormat="1" ht="16.5" customHeight="1">
      <c r="B96" s="32"/>
      <c r="C96" s="132" t="s">
        <v>215</v>
      </c>
      <c r="D96" s="132" t="s">
        <v>176</v>
      </c>
      <c r="E96" s="133" t="s">
        <v>2822</v>
      </c>
      <c r="F96" s="134" t="s">
        <v>2823</v>
      </c>
      <c r="G96" s="135" t="s">
        <v>812</v>
      </c>
      <c r="H96" s="136">
        <v>1</v>
      </c>
      <c r="I96" s="137"/>
      <c r="J96" s="138">
        <f>ROUND(I96*H96,2)</f>
        <v>0</v>
      </c>
      <c r="K96" s="134" t="s">
        <v>218</v>
      </c>
      <c r="L96" s="32"/>
      <c r="M96" s="139" t="s">
        <v>21</v>
      </c>
      <c r="N96" s="140" t="s">
        <v>44</v>
      </c>
      <c r="P96" s="141">
        <f>O96*H96</f>
        <v>0</v>
      </c>
      <c r="Q96" s="141">
        <v>0</v>
      </c>
      <c r="R96" s="141">
        <f>Q96*H96</f>
        <v>0</v>
      </c>
      <c r="S96" s="141">
        <v>0</v>
      </c>
      <c r="T96" s="142">
        <f>S96*H96</f>
        <v>0</v>
      </c>
      <c r="AR96" s="143" t="s">
        <v>180</v>
      </c>
      <c r="AT96" s="143" t="s">
        <v>176</v>
      </c>
      <c r="AU96" s="143" t="s">
        <v>82</v>
      </c>
      <c r="AY96" s="17" t="s">
        <v>174</v>
      </c>
      <c r="BE96" s="144">
        <f>IF(N96="základní",J96,0)</f>
        <v>0</v>
      </c>
      <c r="BF96" s="144">
        <f>IF(N96="snížená",J96,0)</f>
        <v>0</v>
      </c>
      <c r="BG96" s="144">
        <f>IF(N96="zákl. přenesená",J96,0)</f>
        <v>0</v>
      </c>
      <c r="BH96" s="144">
        <f>IF(N96="sníž. přenesená",J96,0)</f>
        <v>0</v>
      </c>
      <c r="BI96" s="144">
        <f>IF(N96="nulová",J96,0)</f>
        <v>0</v>
      </c>
      <c r="BJ96" s="17" t="s">
        <v>80</v>
      </c>
      <c r="BK96" s="144">
        <f>ROUND(I96*H96,2)</f>
        <v>0</v>
      </c>
      <c r="BL96" s="17" t="s">
        <v>180</v>
      </c>
      <c r="BM96" s="143" t="s">
        <v>2824</v>
      </c>
    </row>
    <row r="97" spans="2:65" s="1" customFormat="1" ht="78">
      <c r="B97" s="32"/>
      <c r="D97" s="150" t="s">
        <v>220</v>
      </c>
      <c r="F97" s="170" t="s">
        <v>2825</v>
      </c>
      <c r="I97" s="147"/>
      <c r="L97" s="32"/>
      <c r="M97" s="148"/>
      <c r="T97" s="53"/>
      <c r="AT97" s="17" t="s">
        <v>220</v>
      </c>
      <c r="AU97" s="17" t="s">
        <v>82</v>
      </c>
    </row>
    <row r="98" spans="2:65" s="1" customFormat="1" ht="24.2" customHeight="1">
      <c r="B98" s="32"/>
      <c r="C98" s="132" t="s">
        <v>228</v>
      </c>
      <c r="D98" s="132" t="s">
        <v>176</v>
      </c>
      <c r="E98" s="133" t="s">
        <v>2826</v>
      </c>
      <c r="F98" s="134" t="s">
        <v>2827</v>
      </c>
      <c r="G98" s="135" t="s">
        <v>133</v>
      </c>
      <c r="H98" s="136">
        <v>1135.18</v>
      </c>
      <c r="I98" s="137"/>
      <c r="J98" s="138">
        <f>ROUND(I98*H98,2)</f>
        <v>0</v>
      </c>
      <c r="K98" s="134" t="s">
        <v>218</v>
      </c>
      <c r="L98" s="32"/>
      <c r="M98" s="139" t="s">
        <v>21</v>
      </c>
      <c r="N98" s="140" t="s">
        <v>44</v>
      </c>
      <c r="P98" s="141">
        <f>O98*H98</f>
        <v>0</v>
      </c>
      <c r="Q98" s="141">
        <v>0</v>
      </c>
      <c r="R98" s="141">
        <f>Q98*H98</f>
        <v>0</v>
      </c>
      <c r="S98" s="141">
        <v>0</v>
      </c>
      <c r="T98" s="142">
        <f>S98*H98</f>
        <v>0</v>
      </c>
      <c r="AR98" s="143" t="s">
        <v>2738</v>
      </c>
      <c r="AT98" s="143" t="s">
        <v>176</v>
      </c>
      <c r="AU98" s="143" t="s">
        <v>82</v>
      </c>
      <c r="AY98" s="17" t="s">
        <v>174</v>
      </c>
      <c r="BE98" s="144">
        <f>IF(N98="základní",J98,0)</f>
        <v>0</v>
      </c>
      <c r="BF98" s="144">
        <f>IF(N98="snížená",J98,0)</f>
        <v>0</v>
      </c>
      <c r="BG98" s="144">
        <f>IF(N98="zákl. přenesená",J98,0)</f>
        <v>0</v>
      </c>
      <c r="BH98" s="144">
        <f>IF(N98="sníž. přenesená",J98,0)</f>
        <v>0</v>
      </c>
      <c r="BI98" s="144">
        <f>IF(N98="nulová",J98,0)</f>
        <v>0</v>
      </c>
      <c r="BJ98" s="17" t="s">
        <v>80</v>
      </c>
      <c r="BK98" s="144">
        <f>ROUND(I98*H98,2)</f>
        <v>0</v>
      </c>
      <c r="BL98" s="17" t="s">
        <v>2738</v>
      </c>
      <c r="BM98" s="143" t="s">
        <v>2828</v>
      </c>
    </row>
    <row r="99" spans="2:65" s="1" customFormat="1" ht="175.5">
      <c r="B99" s="32"/>
      <c r="D99" s="150" t="s">
        <v>220</v>
      </c>
      <c r="F99" s="170" t="s">
        <v>2829</v>
      </c>
      <c r="I99" s="147"/>
      <c r="L99" s="32"/>
      <c r="M99" s="148"/>
      <c r="T99" s="53"/>
      <c r="AT99" s="17" t="s">
        <v>220</v>
      </c>
      <c r="AU99" s="17" t="s">
        <v>82</v>
      </c>
    </row>
    <row r="100" spans="2:65" s="13" customFormat="1" ht="11.25">
      <c r="B100" s="156"/>
      <c r="D100" s="150" t="s">
        <v>184</v>
      </c>
      <c r="E100" s="157" t="s">
        <v>21</v>
      </c>
      <c r="F100" s="158" t="s">
        <v>2830</v>
      </c>
      <c r="H100" s="159">
        <v>1135.1799999999998</v>
      </c>
      <c r="I100" s="160"/>
      <c r="L100" s="156"/>
      <c r="M100" s="161"/>
      <c r="T100" s="162"/>
      <c r="AT100" s="157" t="s">
        <v>184</v>
      </c>
      <c r="AU100" s="157" t="s">
        <v>82</v>
      </c>
      <c r="AV100" s="13" t="s">
        <v>82</v>
      </c>
      <c r="AW100" s="13" t="s">
        <v>186</v>
      </c>
      <c r="AX100" s="13" t="s">
        <v>80</v>
      </c>
      <c r="AY100" s="157" t="s">
        <v>174</v>
      </c>
    </row>
    <row r="101" spans="2:65" s="1" customFormat="1" ht="16.5" customHeight="1">
      <c r="B101" s="32"/>
      <c r="C101" s="132" t="s">
        <v>234</v>
      </c>
      <c r="D101" s="132" t="s">
        <v>176</v>
      </c>
      <c r="E101" s="133" t="s">
        <v>2831</v>
      </c>
      <c r="F101" s="134" t="s">
        <v>2832</v>
      </c>
      <c r="G101" s="135" t="s">
        <v>812</v>
      </c>
      <c r="H101" s="136">
        <v>1</v>
      </c>
      <c r="I101" s="137"/>
      <c r="J101" s="138">
        <f>ROUND(I101*H101,2)</f>
        <v>0</v>
      </c>
      <c r="K101" s="134" t="s">
        <v>218</v>
      </c>
      <c r="L101" s="32"/>
      <c r="M101" s="139" t="s">
        <v>21</v>
      </c>
      <c r="N101" s="140" t="s">
        <v>44</v>
      </c>
      <c r="P101" s="141">
        <f>O101*H101</f>
        <v>0</v>
      </c>
      <c r="Q101" s="141">
        <v>0</v>
      </c>
      <c r="R101" s="141">
        <f>Q101*H101</f>
        <v>0</v>
      </c>
      <c r="S101" s="141">
        <v>0</v>
      </c>
      <c r="T101" s="142">
        <f>S101*H101</f>
        <v>0</v>
      </c>
      <c r="AR101" s="143" t="s">
        <v>180</v>
      </c>
      <c r="AT101" s="143" t="s">
        <v>176</v>
      </c>
      <c r="AU101" s="143" t="s">
        <v>82</v>
      </c>
      <c r="AY101" s="17" t="s">
        <v>174</v>
      </c>
      <c r="BE101" s="144">
        <f>IF(N101="základní",J101,0)</f>
        <v>0</v>
      </c>
      <c r="BF101" s="144">
        <f>IF(N101="snížená",J101,0)</f>
        <v>0</v>
      </c>
      <c r="BG101" s="144">
        <f>IF(N101="zákl. přenesená",J101,0)</f>
        <v>0</v>
      </c>
      <c r="BH101" s="144">
        <f>IF(N101="sníž. přenesená",J101,0)</f>
        <v>0</v>
      </c>
      <c r="BI101" s="144">
        <f>IF(N101="nulová",J101,0)</f>
        <v>0</v>
      </c>
      <c r="BJ101" s="17" t="s">
        <v>80</v>
      </c>
      <c r="BK101" s="144">
        <f>ROUND(I101*H101,2)</f>
        <v>0</v>
      </c>
      <c r="BL101" s="17" t="s">
        <v>180</v>
      </c>
      <c r="BM101" s="143" t="s">
        <v>2833</v>
      </c>
    </row>
    <row r="102" spans="2:65" s="1" customFormat="1" ht="29.25">
      <c r="B102" s="32"/>
      <c r="D102" s="150" t="s">
        <v>220</v>
      </c>
      <c r="F102" s="170" t="s">
        <v>2834</v>
      </c>
      <c r="I102" s="147"/>
      <c r="L102" s="32"/>
      <c r="M102" s="200"/>
      <c r="N102" s="197"/>
      <c r="O102" s="197"/>
      <c r="P102" s="197"/>
      <c r="Q102" s="197"/>
      <c r="R102" s="197"/>
      <c r="S102" s="197"/>
      <c r="T102" s="201"/>
      <c r="AT102" s="17" t="s">
        <v>220</v>
      </c>
      <c r="AU102" s="17" t="s">
        <v>82</v>
      </c>
    </row>
    <row r="103" spans="2:65" s="1" customFormat="1" ht="6.95" customHeight="1">
      <c r="B103" s="41"/>
      <c r="C103" s="42"/>
      <c r="D103" s="42"/>
      <c r="E103" s="42"/>
      <c r="F103" s="42"/>
      <c r="G103" s="42"/>
      <c r="H103" s="42"/>
      <c r="I103" s="42"/>
      <c r="J103" s="42"/>
      <c r="K103" s="42"/>
      <c r="L103" s="32"/>
    </row>
  </sheetData>
  <sheetProtection algorithmName="SHA-512" hashValue="mTyUZw2KyQkPSJcG/722pJW6tqTs9vO9YUfjxJeoX03ty3OL4J7q+SjDLrljndQwjDyhBQg+ub3B7/uSnpPQ4A==" saltValue="bbuBfYSksgnfC/mN2Tfm04MJ0IWHAjOywB5KlmeWLEpfLPr1CVGkckSMMXacm/wggw8FDL1bCm649Ca27ioNgw==" spinCount="100000" sheet="1" objects="1" scenarios="1" formatColumns="0" formatRows="0" autoFilter="0"/>
  <autoFilter ref="C81:K102" xr:uid="{00000000-0009-0000-0000-00000D000000}"/>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H264"/>
  <sheetViews>
    <sheetView showGridLines="0" workbookViewId="0"/>
  </sheetViews>
  <sheetFormatPr defaultRowHeight="15"/>
  <cols>
    <col min="1" max="1" width="8.33203125" customWidth="1"/>
    <col min="2" max="2" width="1.6640625" customWidth="1"/>
    <col min="3" max="3" width="25" customWidth="1"/>
    <col min="4" max="4" width="75.83203125" customWidth="1"/>
    <col min="5" max="5" width="13.33203125" customWidth="1"/>
    <col min="6" max="6" width="20" customWidth="1"/>
    <col min="7" max="7" width="1.6640625" customWidth="1"/>
    <col min="8" max="8" width="8.33203125" customWidth="1"/>
  </cols>
  <sheetData>
    <row r="1" spans="2:8" ht="11.25" customHeight="1"/>
    <row r="2" spans="2:8" ht="36.950000000000003" customHeight="1"/>
    <row r="3" spans="2:8" ht="6.95" customHeight="1">
      <c r="B3" s="18"/>
      <c r="C3" s="19"/>
      <c r="D3" s="19"/>
      <c r="E3" s="19"/>
      <c r="F3" s="19"/>
      <c r="G3" s="19"/>
      <c r="H3" s="20"/>
    </row>
    <row r="4" spans="2:8" ht="24.95" customHeight="1">
      <c r="B4" s="20"/>
      <c r="C4" s="21" t="s">
        <v>2835</v>
      </c>
      <c r="H4" s="20"/>
    </row>
    <row r="5" spans="2:8" ht="12" customHeight="1">
      <c r="B5" s="20"/>
      <c r="C5" s="24" t="s">
        <v>13</v>
      </c>
      <c r="D5" s="226" t="s">
        <v>14</v>
      </c>
      <c r="E5" s="222"/>
      <c r="F5" s="222"/>
      <c r="H5" s="20"/>
    </row>
    <row r="6" spans="2:8" ht="36.950000000000003" customHeight="1">
      <c r="B6" s="20"/>
      <c r="C6" s="26" t="s">
        <v>16</v>
      </c>
      <c r="D6" s="223" t="s">
        <v>17</v>
      </c>
      <c r="E6" s="222"/>
      <c r="F6" s="222"/>
      <c r="H6" s="20"/>
    </row>
    <row r="7" spans="2:8" ht="24.75" customHeight="1">
      <c r="B7" s="20"/>
      <c r="C7" s="27" t="s">
        <v>24</v>
      </c>
      <c r="D7" s="49" t="str">
        <f>'Rekapitulace stavby'!AN8</f>
        <v>30. 11. 2023</v>
      </c>
      <c r="H7" s="20"/>
    </row>
    <row r="8" spans="2:8" s="1" customFormat="1" ht="10.9" customHeight="1">
      <c r="B8" s="32"/>
      <c r="H8" s="32"/>
    </row>
    <row r="9" spans="2:8" s="10" customFormat="1" ht="29.25" customHeight="1">
      <c r="B9" s="112"/>
      <c r="C9" s="113" t="s">
        <v>54</v>
      </c>
      <c r="D9" s="114" t="s">
        <v>55</v>
      </c>
      <c r="E9" s="114" t="s">
        <v>161</v>
      </c>
      <c r="F9" s="115" t="s">
        <v>2836</v>
      </c>
      <c r="H9" s="112"/>
    </row>
    <row r="10" spans="2:8" s="1" customFormat="1" ht="16.899999999999999" customHeight="1">
      <c r="B10" s="32"/>
      <c r="C10" s="202" t="s">
        <v>21</v>
      </c>
      <c r="D10" s="202" t="s">
        <v>1142</v>
      </c>
      <c r="E10" s="17" t="s">
        <v>21</v>
      </c>
      <c r="F10" s="203">
        <v>10.6</v>
      </c>
      <c r="H10" s="32"/>
    </row>
    <row r="11" spans="2:8" s="1" customFormat="1" ht="16.899999999999999" customHeight="1">
      <c r="B11" s="32"/>
      <c r="C11" s="202" t="s">
        <v>21</v>
      </c>
      <c r="D11" s="202" t="s">
        <v>1120</v>
      </c>
      <c r="E11" s="17" t="s">
        <v>21</v>
      </c>
      <c r="F11" s="203">
        <v>18.399999999999999</v>
      </c>
      <c r="H11" s="32"/>
    </row>
    <row r="12" spans="2:8" s="1" customFormat="1" ht="16.899999999999999" customHeight="1">
      <c r="B12" s="32"/>
      <c r="C12" s="202" t="s">
        <v>21</v>
      </c>
      <c r="D12" s="202" t="s">
        <v>1143</v>
      </c>
      <c r="E12" s="17" t="s">
        <v>21</v>
      </c>
      <c r="F12" s="203">
        <v>9.6999999999999993</v>
      </c>
      <c r="H12" s="32"/>
    </row>
    <row r="13" spans="2:8" s="1" customFormat="1" ht="16.899999999999999" customHeight="1">
      <c r="B13" s="32"/>
      <c r="C13" s="202" t="s">
        <v>21</v>
      </c>
      <c r="D13" s="202" t="s">
        <v>1144</v>
      </c>
      <c r="E13" s="17" t="s">
        <v>21</v>
      </c>
      <c r="F13" s="203">
        <v>9.4</v>
      </c>
      <c r="H13" s="32"/>
    </row>
    <row r="14" spans="2:8" s="1" customFormat="1" ht="16.899999999999999" customHeight="1">
      <c r="B14" s="32"/>
      <c r="C14" s="202" t="s">
        <v>21</v>
      </c>
      <c r="D14" s="202" t="s">
        <v>1121</v>
      </c>
      <c r="E14" s="17" t="s">
        <v>21</v>
      </c>
      <c r="F14" s="203">
        <v>10.199999999999999</v>
      </c>
      <c r="H14" s="32"/>
    </row>
    <row r="15" spans="2:8" s="1" customFormat="1" ht="16.899999999999999" customHeight="1">
      <c r="B15" s="32"/>
      <c r="C15" s="202" t="s">
        <v>21</v>
      </c>
      <c r="D15" s="202" t="s">
        <v>1145</v>
      </c>
      <c r="E15" s="17" t="s">
        <v>21</v>
      </c>
      <c r="F15" s="203">
        <v>10.38</v>
      </c>
      <c r="H15" s="32"/>
    </row>
    <row r="16" spans="2:8" s="1" customFormat="1" ht="16.899999999999999" customHeight="1">
      <c r="B16" s="32"/>
      <c r="C16" s="202" t="s">
        <v>21</v>
      </c>
      <c r="D16" s="202" t="s">
        <v>1146</v>
      </c>
      <c r="E16" s="17" t="s">
        <v>21</v>
      </c>
      <c r="F16" s="203">
        <v>10.32</v>
      </c>
      <c r="H16" s="32"/>
    </row>
    <row r="17" spans="2:8" s="1" customFormat="1" ht="16.899999999999999" customHeight="1">
      <c r="B17" s="32"/>
      <c r="C17" s="202" t="s">
        <v>21</v>
      </c>
      <c r="D17" s="202" t="s">
        <v>1122</v>
      </c>
      <c r="E17" s="17" t="s">
        <v>21</v>
      </c>
      <c r="F17" s="203">
        <v>14.8</v>
      </c>
      <c r="H17" s="32"/>
    </row>
    <row r="18" spans="2:8" s="1" customFormat="1" ht="16.899999999999999" customHeight="1">
      <c r="B18" s="32"/>
      <c r="C18" s="202" t="s">
        <v>21</v>
      </c>
      <c r="D18" s="202" t="s">
        <v>1147</v>
      </c>
      <c r="E18" s="17" t="s">
        <v>21</v>
      </c>
      <c r="F18" s="203">
        <v>55.5</v>
      </c>
      <c r="H18" s="32"/>
    </row>
    <row r="19" spans="2:8" s="1" customFormat="1" ht="16.899999999999999" customHeight="1">
      <c r="B19" s="32"/>
      <c r="C19" s="202" t="s">
        <v>21</v>
      </c>
      <c r="D19" s="202" t="s">
        <v>1148</v>
      </c>
      <c r="E19" s="17" t="s">
        <v>21</v>
      </c>
      <c r="F19" s="203">
        <v>50.1</v>
      </c>
      <c r="H19" s="32"/>
    </row>
    <row r="20" spans="2:8" s="1" customFormat="1" ht="16.899999999999999" customHeight="1">
      <c r="B20" s="32"/>
      <c r="C20" s="202" t="s">
        <v>21</v>
      </c>
      <c r="D20" s="202" t="s">
        <v>1123</v>
      </c>
      <c r="E20" s="17" t="s">
        <v>21</v>
      </c>
      <c r="F20" s="203">
        <v>39</v>
      </c>
      <c r="H20" s="32"/>
    </row>
    <row r="21" spans="2:8" s="1" customFormat="1" ht="16.899999999999999" customHeight="1">
      <c r="B21" s="32"/>
      <c r="C21" s="202" t="s">
        <v>21</v>
      </c>
      <c r="D21" s="202" t="s">
        <v>1149</v>
      </c>
      <c r="E21" s="17" t="s">
        <v>21</v>
      </c>
      <c r="F21" s="203">
        <v>22.5</v>
      </c>
      <c r="H21" s="32"/>
    </row>
    <row r="22" spans="2:8" s="1" customFormat="1" ht="16.899999999999999" customHeight="1">
      <c r="B22" s="32"/>
      <c r="C22" s="202" t="s">
        <v>21</v>
      </c>
      <c r="D22" s="202" t="s">
        <v>1150</v>
      </c>
      <c r="E22" s="17" t="s">
        <v>21</v>
      </c>
      <c r="F22" s="203">
        <v>150.84</v>
      </c>
      <c r="H22" s="32"/>
    </row>
    <row r="23" spans="2:8" s="1" customFormat="1" ht="16.899999999999999" customHeight="1">
      <c r="B23" s="32"/>
      <c r="C23" s="202" t="s">
        <v>21</v>
      </c>
      <c r="D23" s="202" t="s">
        <v>1151</v>
      </c>
      <c r="E23" s="17" t="s">
        <v>21</v>
      </c>
      <c r="F23" s="203">
        <v>175.5</v>
      </c>
      <c r="H23" s="32"/>
    </row>
    <row r="24" spans="2:8" s="1" customFormat="1" ht="16.899999999999999" customHeight="1">
      <c r="B24" s="32"/>
      <c r="C24" s="202" t="s">
        <v>21</v>
      </c>
      <c r="D24" s="202" t="s">
        <v>1152</v>
      </c>
      <c r="E24" s="17" t="s">
        <v>21</v>
      </c>
      <c r="F24" s="203">
        <v>94.5</v>
      </c>
      <c r="H24" s="32"/>
    </row>
    <row r="25" spans="2:8" s="1" customFormat="1" ht="16.899999999999999" customHeight="1">
      <c r="B25" s="32"/>
      <c r="C25" s="202" t="s">
        <v>21</v>
      </c>
      <c r="D25" s="202" t="s">
        <v>1153</v>
      </c>
      <c r="E25" s="17" t="s">
        <v>21</v>
      </c>
      <c r="F25" s="203">
        <v>171.3</v>
      </c>
      <c r="H25" s="32"/>
    </row>
    <row r="26" spans="2:8" s="1" customFormat="1" ht="16.899999999999999" customHeight="1">
      <c r="B26" s="32"/>
      <c r="C26" s="202" t="s">
        <v>21</v>
      </c>
      <c r="D26" s="202" t="s">
        <v>1154</v>
      </c>
      <c r="E26" s="17" t="s">
        <v>21</v>
      </c>
      <c r="F26" s="203">
        <v>68.400000000000006</v>
      </c>
      <c r="H26" s="32"/>
    </row>
    <row r="27" spans="2:8" s="1" customFormat="1" ht="16.899999999999999" customHeight="1">
      <c r="B27" s="32"/>
      <c r="C27" s="202" t="s">
        <v>21</v>
      </c>
      <c r="D27" s="202" t="s">
        <v>1155</v>
      </c>
      <c r="E27" s="17" t="s">
        <v>21</v>
      </c>
      <c r="F27" s="203">
        <v>148.13999999999999</v>
      </c>
      <c r="H27" s="32"/>
    </row>
    <row r="28" spans="2:8" s="1" customFormat="1" ht="16.899999999999999" customHeight="1">
      <c r="B28" s="32"/>
      <c r="C28" s="202" t="s">
        <v>21</v>
      </c>
      <c r="D28" s="202" t="s">
        <v>1156</v>
      </c>
      <c r="E28" s="17" t="s">
        <v>21</v>
      </c>
      <c r="F28" s="203">
        <v>5.7960000000000003</v>
      </c>
      <c r="H28" s="32"/>
    </row>
    <row r="29" spans="2:8" s="1" customFormat="1" ht="16.899999999999999" customHeight="1">
      <c r="B29" s="32"/>
      <c r="C29" s="202" t="s">
        <v>21</v>
      </c>
      <c r="D29" s="202" t="s">
        <v>1157</v>
      </c>
      <c r="E29" s="17" t="s">
        <v>21</v>
      </c>
      <c r="F29" s="203">
        <v>1.8</v>
      </c>
      <c r="H29" s="32"/>
    </row>
    <row r="30" spans="2:8" s="1" customFormat="1" ht="16.899999999999999" customHeight="1">
      <c r="B30" s="32"/>
      <c r="C30" s="202" t="s">
        <v>21</v>
      </c>
      <c r="D30" s="202" t="s">
        <v>1158</v>
      </c>
      <c r="E30" s="17" t="s">
        <v>21</v>
      </c>
      <c r="F30" s="203">
        <v>1.8</v>
      </c>
      <c r="H30" s="32"/>
    </row>
    <row r="31" spans="2:8" s="1" customFormat="1" ht="16.899999999999999" customHeight="1">
      <c r="B31" s="32"/>
      <c r="C31" s="202" t="s">
        <v>21</v>
      </c>
      <c r="D31" s="202" t="s">
        <v>1159</v>
      </c>
      <c r="E31" s="17" t="s">
        <v>21</v>
      </c>
      <c r="F31" s="203">
        <v>4.1399999999999997</v>
      </c>
      <c r="H31" s="32"/>
    </row>
    <row r="32" spans="2:8" s="1" customFormat="1" ht="16.899999999999999" customHeight="1">
      <c r="B32" s="32"/>
      <c r="C32" s="202" t="s">
        <v>464</v>
      </c>
      <c r="D32" s="202" t="s">
        <v>226</v>
      </c>
      <c r="E32" s="17" t="s">
        <v>21</v>
      </c>
      <c r="F32" s="203">
        <v>2044.0360000000001</v>
      </c>
      <c r="H32" s="32"/>
    </row>
    <row r="33" spans="2:8" s="1" customFormat="1" ht="16.899999999999999" customHeight="1">
      <c r="B33" s="32"/>
      <c r="C33" s="204" t="s">
        <v>2837</v>
      </c>
      <c r="H33" s="32"/>
    </row>
    <row r="34" spans="2:8" s="1" customFormat="1" ht="22.5">
      <c r="B34" s="32"/>
      <c r="C34" s="202" t="s">
        <v>1126</v>
      </c>
      <c r="D34" s="202" t="s">
        <v>2838</v>
      </c>
      <c r="E34" s="17" t="s">
        <v>133</v>
      </c>
      <c r="F34" s="203">
        <v>2044.0360000000001</v>
      </c>
      <c r="H34" s="32"/>
    </row>
    <row r="35" spans="2:8" s="1" customFormat="1" ht="16.899999999999999" customHeight="1">
      <c r="B35" s="32"/>
      <c r="C35" s="202" t="s">
        <v>1106</v>
      </c>
      <c r="D35" s="202" t="s">
        <v>2839</v>
      </c>
      <c r="E35" s="17" t="s">
        <v>133</v>
      </c>
      <c r="F35" s="203">
        <v>2044.0360000000001</v>
      </c>
      <c r="H35" s="32"/>
    </row>
    <row r="36" spans="2:8" s="1" customFormat="1" ht="16.899999999999999" customHeight="1">
      <c r="B36" s="32"/>
      <c r="C36" s="202" t="s">
        <v>1111</v>
      </c>
      <c r="D36" s="202" t="s">
        <v>2840</v>
      </c>
      <c r="E36" s="17" t="s">
        <v>133</v>
      </c>
      <c r="F36" s="203">
        <v>2044.0360000000001</v>
      </c>
      <c r="H36" s="32"/>
    </row>
    <row r="37" spans="2:8" s="1" customFormat="1" ht="16.899999999999999" customHeight="1">
      <c r="B37" s="32"/>
      <c r="C37" s="202" t="s">
        <v>1167</v>
      </c>
      <c r="D37" s="202" t="s">
        <v>1168</v>
      </c>
      <c r="E37" s="17" t="s">
        <v>133</v>
      </c>
      <c r="F37" s="203">
        <v>2044.0360000000001</v>
      </c>
      <c r="H37" s="32"/>
    </row>
    <row r="38" spans="2:8" s="1" customFormat="1" ht="16.899999999999999" customHeight="1">
      <c r="B38" s="32"/>
      <c r="C38" s="202" t="s">
        <v>1172</v>
      </c>
      <c r="D38" s="202" t="s">
        <v>2841</v>
      </c>
      <c r="E38" s="17" t="s">
        <v>133</v>
      </c>
      <c r="F38" s="203">
        <v>2044.0360000000001</v>
      </c>
      <c r="H38" s="32"/>
    </row>
    <row r="39" spans="2:8" s="1" customFormat="1" ht="16.899999999999999" customHeight="1">
      <c r="B39" s="32"/>
      <c r="C39" s="202" t="s">
        <v>1210</v>
      </c>
      <c r="D39" s="202" t="s">
        <v>2842</v>
      </c>
      <c r="E39" s="17" t="s">
        <v>133</v>
      </c>
      <c r="F39" s="203">
        <v>871.03800000000001</v>
      </c>
      <c r="H39" s="32"/>
    </row>
    <row r="40" spans="2:8" s="1" customFormat="1" ht="16.899999999999999" customHeight="1">
      <c r="B40" s="32"/>
      <c r="C40" s="202" t="s">
        <v>1269</v>
      </c>
      <c r="D40" s="202" t="s">
        <v>2843</v>
      </c>
      <c r="E40" s="17" t="s">
        <v>133</v>
      </c>
      <c r="F40" s="203">
        <v>871.03800000000001</v>
      </c>
      <c r="H40" s="32"/>
    </row>
    <row r="41" spans="2:8" s="1" customFormat="1" ht="22.5">
      <c r="B41" s="32"/>
      <c r="C41" s="202" t="s">
        <v>1283</v>
      </c>
      <c r="D41" s="202" t="s">
        <v>2844</v>
      </c>
      <c r="E41" s="17" t="s">
        <v>133</v>
      </c>
      <c r="F41" s="203">
        <v>871.03800000000001</v>
      </c>
      <c r="H41" s="32"/>
    </row>
    <row r="42" spans="2:8" s="1" customFormat="1" ht="16.899999999999999" customHeight="1">
      <c r="B42" s="32"/>
      <c r="C42" s="205" t="s">
        <v>467</v>
      </c>
      <c r="D42" s="206" t="s">
        <v>468</v>
      </c>
      <c r="E42" s="207" t="s">
        <v>133</v>
      </c>
      <c r="F42" s="208">
        <v>2915.0740000000001</v>
      </c>
      <c r="H42" s="32"/>
    </row>
    <row r="43" spans="2:8" s="1" customFormat="1" ht="16.899999999999999" customHeight="1">
      <c r="B43" s="32"/>
      <c r="C43" s="202" t="s">
        <v>21</v>
      </c>
      <c r="D43" s="202" t="s">
        <v>583</v>
      </c>
      <c r="E43" s="17" t="s">
        <v>21</v>
      </c>
      <c r="F43" s="203">
        <v>0</v>
      </c>
      <c r="H43" s="32"/>
    </row>
    <row r="44" spans="2:8" s="1" customFormat="1" ht="16.899999999999999" customHeight="1">
      <c r="B44" s="32"/>
      <c r="C44" s="202" t="s">
        <v>21</v>
      </c>
      <c r="D44" s="202" t="s">
        <v>595</v>
      </c>
      <c r="E44" s="17" t="s">
        <v>21</v>
      </c>
      <c r="F44" s="203">
        <v>56.1</v>
      </c>
      <c r="H44" s="32"/>
    </row>
    <row r="45" spans="2:8" s="1" customFormat="1" ht="16.899999999999999" customHeight="1">
      <c r="B45" s="32"/>
      <c r="C45" s="202" t="s">
        <v>21</v>
      </c>
      <c r="D45" s="202" t="s">
        <v>596</v>
      </c>
      <c r="E45" s="17" t="s">
        <v>21</v>
      </c>
      <c r="F45" s="203">
        <v>113.85</v>
      </c>
      <c r="H45" s="32"/>
    </row>
    <row r="46" spans="2:8" s="1" customFormat="1" ht="16.899999999999999" customHeight="1">
      <c r="B46" s="32"/>
      <c r="C46" s="202" t="s">
        <v>21</v>
      </c>
      <c r="D46" s="202" t="s">
        <v>597</v>
      </c>
      <c r="E46" s="17" t="s">
        <v>21</v>
      </c>
      <c r="F46" s="203">
        <v>43.95</v>
      </c>
      <c r="H46" s="32"/>
    </row>
    <row r="47" spans="2:8" s="1" customFormat="1" ht="16.899999999999999" customHeight="1">
      <c r="B47" s="32"/>
      <c r="C47" s="202" t="s">
        <v>21</v>
      </c>
      <c r="D47" s="202" t="s">
        <v>598</v>
      </c>
      <c r="E47" s="17" t="s">
        <v>21</v>
      </c>
      <c r="F47" s="203">
        <v>40.35</v>
      </c>
      <c r="H47" s="32"/>
    </row>
    <row r="48" spans="2:8" s="1" customFormat="1" ht="16.899999999999999" customHeight="1">
      <c r="B48" s="32"/>
      <c r="C48" s="202" t="s">
        <v>21</v>
      </c>
      <c r="D48" s="202" t="s">
        <v>599</v>
      </c>
      <c r="E48" s="17" t="s">
        <v>21</v>
      </c>
      <c r="F48" s="203">
        <v>226.56</v>
      </c>
      <c r="H48" s="32"/>
    </row>
    <row r="49" spans="2:8" s="1" customFormat="1" ht="16.899999999999999" customHeight="1">
      <c r="B49" s="32"/>
      <c r="C49" s="202" t="s">
        <v>21</v>
      </c>
      <c r="D49" s="202" t="s">
        <v>600</v>
      </c>
      <c r="E49" s="17" t="s">
        <v>21</v>
      </c>
      <c r="F49" s="203">
        <v>245.16</v>
      </c>
      <c r="H49" s="32"/>
    </row>
    <row r="50" spans="2:8" s="1" customFormat="1" ht="16.899999999999999" customHeight="1">
      <c r="B50" s="32"/>
      <c r="C50" s="202" t="s">
        <v>21</v>
      </c>
      <c r="D50" s="202" t="s">
        <v>601</v>
      </c>
      <c r="E50" s="17" t="s">
        <v>21</v>
      </c>
      <c r="F50" s="203">
        <v>133.88999999999999</v>
      </c>
      <c r="H50" s="32"/>
    </row>
    <row r="51" spans="2:8" s="1" customFormat="1" ht="16.899999999999999" customHeight="1">
      <c r="B51" s="32"/>
      <c r="C51" s="202" t="s">
        <v>21</v>
      </c>
      <c r="D51" s="202" t="s">
        <v>602</v>
      </c>
      <c r="E51" s="17" t="s">
        <v>21</v>
      </c>
      <c r="F51" s="203">
        <v>23.14</v>
      </c>
      <c r="H51" s="32"/>
    </row>
    <row r="52" spans="2:8" s="1" customFormat="1" ht="16.899999999999999" customHeight="1">
      <c r="B52" s="32"/>
      <c r="C52" s="202" t="s">
        <v>21</v>
      </c>
      <c r="D52" s="202" t="s">
        <v>603</v>
      </c>
      <c r="E52" s="17" t="s">
        <v>21</v>
      </c>
      <c r="F52" s="203">
        <v>13</v>
      </c>
      <c r="H52" s="32"/>
    </row>
    <row r="53" spans="2:8" s="1" customFormat="1" ht="16.899999999999999" customHeight="1">
      <c r="B53" s="32"/>
      <c r="C53" s="202" t="s">
        <v>21</v>
      </c>
      <c r="D53" s="202" t="s">
        <v>604</v>
      </c>
      <c r="E53" s="17" t="s">
        <v>21</v>
      </c>
      <c r="F53" s="203">
        <v>108.6</v>
      </c>
      <c r="H53" s="32"/>
    </row>
    <row r="54" spans="2:8" s="1" customFormat="1" ht="16.899999999999999" customHeight="1">
      <c r="B54" s="32"/>
      <c r="C54" s="202" t="s">
        <v>21</v>
      </c>
      <c r="D54" s="202" t="s">
        <v>605</v>
      </c>
      <c r="E54" s="17" t="s">
        <v>21</v>
      </c>
      <c r="F54" s="203">
        <v>40.799999999999997</v>
      </c>
      <c r="H54" s="32"/>
    </row>
    <row r="55" spans="2:8" s="1" customFormat="1" ht="16.899999999999999" customHeight="1">
      <c r="B55" s="32"/>
      <c r="C55" s="202" t="s">
        <v>21</v>
      </c>
      <c r="D55" s="202" t="s">
        <v>606</v>
      </c>
      <c r="E55" s="17" t="s">
        <v>21</v>
      </c>
      <c r="F55" s="203">
        <v>23.4</v>
      </c>
      <c r="H55" s="32"/>
    </row>
    <row r="56" spans="2:8" s="1" customFormat="1" ht="16.899999999999999" customHeight="1">
      <c r="B56" s="32"/>
      <c r="C56" s="202" t="s">
        <v>21</v>
      </c>
      <c r="D56" s="202" t="s">
        <v>607</v>
      </c>
      <c r="E56" s="17" t="s">
        <v>21</v>
      </c>
      <c r="F56" s="203">
        <v>32.700000000000003</v>
      </c>
      <c r="H56" s="32"/>
    </row>
    <row r="57" spans="2:8" s="1" customFormat="1" ht="16.899999999999999" customHeight="1">
      <c r="B57" s="32"/>
      <c r="C57" s="202" t="s">
        <v>21</v>
      </c>
      <c r="D57" s="202" t="s">
        <v>608</v>
      </c>
      <c r="E57" s="17" t="s">
        <v>21</v>
      </c>
      <c r="F57" s="203">
        <v>39.299999999999997</v>
      </c>
      <c r="H57" s="32"/>
    </row>
    <row r="58" spans="2:8" s="1" customFormat="1" ht="16.899999999999999" customHeight="1">
      <c r="B58" s="32"/>
      <c r="C58" s="202" t="s">
        <v>21</v>
      </c>
      <c r="D58" s="202" t="s">
        <v>609</v>
      </c>
      <c r="E58" s="17" t="s">
        <v>21</v>
      </c>
      <c r="F58" s="203">
        <v>86.19</v>
      </c>
      <c r="H58" s="32"/>
    </row>
    <row r="59" spans="2:8" s="1" customFormat="1" ht="16.899999999999999" customHeight="1">
      <c r="B59" s="32"/>
      <c r="C59" s="202" t="s">
        <v>21</v>
      </c>
      <c r="D59" s="202" t="s">
        <v>610</v>
      </c>
      <c r="E59" s="17" t="s">
        <v>21</v>
      </c>
      <c r="F59" s="203">
        <v>23.4</v>
      </c>
      <c r="H59" s="32"/>
    </row>
    <row r="60" spans="2:8" s="1" customFormat="1" ht="16.899999999999999" customHeight="1">
      <c r="B60" s="32"/>
      <c r="C60" s="202" t="s">
        <v>21</v>
      </c>
      <c r="D60" s="202" t="s">
        <v>611</v>
      </c>
      <c r="E60" s="17" t="s">
        <v>21</v>
      </c>
      <c r="F60" s="203">
        <v>34.5</v>
      </c>
      <c r="H60" s="32"/>
    </row>
    <row r="61" spans="2:8" s="1" customFormat="1" ht="16.899999999999999" customHeight="1">
      <c r="B61" s="32"/>
      <c r="C61" s="202" t="s">
        <v>21</v>
      </c>
      <c r="D61" s="202" t="s">
        <v>612</v>
      </c>
      <c r="E61" s="17" t="s">
        <v>21</v>
      </c>
      <c r="F61" s="203">
        <v>27.6</v>
      </c>
      <c r="H61" s="32"/>
    </row>
    <row r="62" spans="2:8" s="1" customFormat="1" ht="16.899999999999999" customHeight="1">
      <c r="B62" s="32"/>
      <c r="C62" s="202" t="s">
        <v>21</v>
      </c>
      <c r="D62" s="202" t="s">
        <v>613</v>
      </c>
      <c r="E62" s="17" t="s">
        <v>21</v>
      </c>
      <c r="F62" s="203">
        <v>13.805999999999999</v>
      </c>
      <c r="H62" s="32"/>
    </row>
    <row r="63" spans="2:8" s="1" customFormat="1" ht="16.899999999999999" customHeight="1">
      <c r="B63" s="32"/>
      <c r="C63" s="202" t="s">
        <v>21</v>
      </c>
      <c r="D63" s="202" t="s">
        <v>614</v>
      </c>
      <c r="E63" s="17" t="s">
        <v>21</v>
      </c>
      <c r="F63" s="203">
        <v>13.78</v>
      </c>
      <c r="H63" s="32"/>
    </row>
    <row r="64" spans="2:8" s="1" customFormat="1" ht="16.899999999999999" customHeight="1">
      <c r="B64" s="32"/>
      <c r="C64" s="202" t="s">
        <v>21</v>
      </c>
      <c r="D64" s="202" t="s">
        <v>615</v>
      </c>
      <c r="E64" s="17" t="s">
        <v>21</v>
      </c>
      <c r="F64" s="203">
        <v>23.92</v>
      </c>
      <c r="H64" s="32"/>
    </row>
    <row r="65" spans="2:8" s="1" customFormat="1" ht="16.899999999999999" customHeight="1">
      <c r="B65" s="32"/>
      <c r="C65" s="202" t="s">
        <v>21</v>
      </c>
      <c r="D65" s="202" t="s">
        <v>616</v>
      </c>
      <c r="E65" s="17" t="s">
        <v>21</v>
      </c>
      <c r="F65" s="203">
        <v>33.6</v>
      </c>
      <c r="H65" s="32"/>
    </row>
    <row r="66" spans="2:8" s="1" customFormat="1" ht="16.899999999999999" customHeight="1">
      <c r="B66" s="32"/>
      <c r="C66" s="202" t="s">
        <v>21</v>
      </c>
      <c r="D66" s="202" t="s">
        <v>617</v>
      </c>
      <c r="E66" s="17" t="s">
        <v>21</v>
      </c>
      <c r="F66" s="203">
        <v>12.61</v>
      </c>
      <c r="H66" s="32"/>
    </row>
    <row r="67" spans="2:8" s="1" customFormat="1" ht="16.899999999999999" customHeight="1">
      <c r="B67" s="32"/>
      <c r="C67" s="202" t="s">
        <v>21</v>
      </c>
      <c r="D67" s="202" t="s">
        <v>618</v>
      </c>
      <c r="E67" s="17" t="s">
        <v>21</v>
      </c>
      <c r="F67" s="203">
        <v>12.22</v>
      </c>
      <c r="H67" s="32"/>
    </row>
    <row r="68" spans="2:8" s="1" customFormat="1" ht="16.899999999999999" customHeight="1">
      <c r="B68" s="32"/>
      <c r="C68" s="202" t="s">
        <v>21</v>
      </c>
      <c r="D68" s="202" t="s">
        <v>619</v>
      </c>
      <c r="E68" s="17" t="s">
        <v>21</v>
      </c>
      <c r="F68" s="203">
        <v>13.26</v>
      </c>
      <c r="H68" s="32"/>
    </row>
    <row r="69" spans="2:8" s="1" customFormat="1" ht="16.899999999999999" customHeight="1">
      <c r="B69" s="32"/>
      <c r="C69" s="202" t="s">
        <v>21</v>
      </c>
      <c r="D69" s="202" t="s">
        <v>620</v>
      </c>
      <c r="E69" s="17" t="s">
        <v>21</v>
      </c>
      <c r="F69" s="203">
        <v>31.8</v>
      </c>
      <c r="H69" s="32"/>
    </row>
    <row r="70" spans="2:8" s="1" customFormat="1" ht="16.899999999999999" customHeight="1">
      <c r="B70" s="32"/>
      <c r="C70" s="202" t="s">
        <v>21</v>
      </c>
      <c r="D70" s="202" t="s">
        <v>621</v>
      </c>
      <c r="E70" s="17" t="s">
        <v>21</v>
      </c>
      <c r="F70" s="203">
        <v>13.494</v>
      </c>
      <c r="H70" s="32"/>
    </row>
    <row r="71" spans="2:8" s="1" customFormat="1" ht="16.899999999999999" customHeight="1">
      <c r="B71" s="32"/>
      <c r="C71" s="202" t="s">
        <v>21</v>
      </c>
      <c r="D71" s="202" t="s">
        <v>622</v>
      </c>
      <c r="E71" s="17" t="s">
        <v>21</v>
      </c>
      <c r="F71" s="203">
        <v>13.416</v>
      </c>
      <c r="H71" s="32"/>
    </row>
    <row r="72" spans="2:8" s="1" customFormat="1" ht="16.899999999999999" customHeight="1">
      <c r="B72" s="32"/>
      <c r="C72" s="202" t="s">
        <v>21</v>
      </c>
      <c r="D72" s="202" t="s">
        <v>623</v>
      </c>
      <c r="E72" s="17" t="s">
        <v>21</v>
      </c>
      <c r="F72" s="203">
        <v>19.239999999999998</v>
      </c>
      <c r="H72" s="32"/>
    </row>
    <row r="73" spans="2:8" s="1" customFormat="1" ht="16.899999999999999" customHeight="1">
      <c r="B73" s="32"/>
      <c r="C73" s="202" t="s">
        <v>21</v>
      </c>
      <c r="D73" s="202" t="s">
        <v>624</v>
      </c>
      <c r="E73" s="17" t="s">
        <v>21</v>
      </c>
      <c r="F73" s="203">
        <v>31.41</v>
      </c>
      <c r="H73" s="32"/>
    </row>
    <row r="74" spans="2:8" s="1" customFormat="1" ht="16.899999999999999" customHeight="1">
      <c r="B74" s="32"/>
      <c r="C74" s="202" t="s">
        <v>21</v>
      </c>
      <c r="D74" s="202" t="s">
        <v>625</v>
      </c>
      <c r="E74" s="17" t="s">
        <v>21</v>
      </c>
      <c r="F74" s="203">
        <v>24.9</v>
      </c>
      <c r="H74" s="32"/>
    </row>
    <row r="75" spans="2:8" s="1" customFormat="1" ht="16.899999999999999" customHeight="1">
      <c r="B75" s="32"/>
      <c r="C75" s="202" t="s">
        <v>21</v>
      </c>
      <c r="D75" s="202" t="s">
        <v>626</v>
      </c>
      <c r="E75" s="17" t="s">
        <v>21</v>
      </c>
      <c r="F75" s="203">
        <v>41.46</v>
      </c>
      <c r="H75" s="32"/>
    </row>
    <row r="76" spans="2:8" s="1" customFormat="1" ht="16.899999999999999" customHeight="1">
      <c r="B76" s="32"/>
      <c r="C76" s="202" t="s">
        <v>21</v>
      </c>
      <c r="D76" s="202" t="s">
        <v>627</v>
      </c>
      <c r="E76" s="17" t="s">
        <v>21</v>
      </c>
      <c r="F76" s="203">
        <v>35.880000000000003</v>
      </c>
      <c r="H76" s="32"/>
    </row>
    <row r="77" spans="2:8" s="1" customFormat="1" ht="16.899999999999999" customHeight="1">
      <c r="B77" s="32"/>
      <c r="C77" s="202" t="s">
        <v>21</v>
      </c>
      <c r="D77" s="202" t="s">
        <v>628</v>
      </c>
      <c r="E77" s="17" t="s">
        <v>21</v>
      </c>
      <c r="F77" s="203">
        <v>64.44</v>
      </c>
      <c r="H77" s="32"/>
    </row>
    <row r="78" spans="2:8" s="1" customFormat="1" ht="16.899999999999999" customHeight="1">
      <c r="B78" s="32"/>
      <c r="C78" s="202" t="s">
        <v>21</v>
      </c>
      <c r="D78" s="202" t="s">
        <v>630</v>
      </c>
      <c r="E78" s="17" t="s">
        <v>21</v>
      </c>
      <c r="F78" s="203">
        <v>36.299999999999997</v>
      </c>
      <c r="H78" s="32"/>
    </row>
    <row r="79" spans="2:8" s="1" customFormat="1" ht="16.899999999999999" customHeight="1">
      <c r="B79" s="32"/>
      <c r="C79" s="202" t="s">
        <v>21</v>
      </c>
      <c r="D79" s="202" t="s">
        <v>631</v>
      </c>
      <c r="E79" s="17" t="s">
        <v>21</v>
      </c>
      <c r="F79" s="203">
        <v>35.1</v>
      </c>
      <c r="H79" s="32"/>
    </row>
    <row r="80" spans="2:8" s="1" customFormat="1" ht="16.899999999999999" customHeight="1">
      <c r="B80" s="32"/>
      <c r="C80" s="202" t="s">
        <v>21</v>
      </c>
      <c r="D80" s="202" t="s">
        <v>632</v>
      </c>
      <c r="E80" s="17" t="s">
        <v>21</v>
      </c>
      <c r="F80" s="203">
        <v>55.5</v>
      </c>
      <c r="H80" s="32"/>
    </row>
    <row r="81" spans="2:8" s="1" customFormat="1" ht="16.899999999999999" customHeight="1">
      <c r="B81" s="32"/>
      <c r="C81" s="202" t="s">
        <v>21</v>
      </c>
      <c r="D81" s="202" t="s">
        <v>633</v>
      </c>
      <c r="E81" s="17" t="s">
        <v>21</v>
      </c>
      <c r="F81" s="203">
        <v>50.1</v>
      </c>
      <c r="H81" s="32"/>
    </row>
    <row r="82" spans="2:8" s="1" customFormat="1" ht="16.899999999999999" customHeight="1">
      <c r="B82" s="32"/>
      <c r="C82" s="202" t="s">
        <v>21</v>
      </c>
      <c r="D82" s="202" t="s">
        <v>634</v>
      </c>
      <c r="E82" s="17" t="s">
        <v>21</v>
      </c>
      <c r="F82" s="203">
        <v>39</v>
      </c>
      <c r="H82" s="32"/>
    </row>
    <row r="83" spans="2:8" s="1" customFormat="1" ht="16.899999999999999" customHeight="1">
      <c r="B83" s="32"/>
      <c r="C83" s="202" t="s">
        <v>21</v>
      </c>
      <c r="D83" s="202" t="s">
        <v>635</v>
      </c>
      <c r="E83" s="17" t="s">
        <v>21</v>
      </c>
      <c r="F83" s="203">
        <v>13.92</v>
      </c>
      <c r="H83" s="32"/>
    </row>
    <row r="84" spans="2:8" s="1" customFormat="1" ht="16.899999999999999" customHeight="1">
      <c r="B84" s="32"/>
      <c r="C84" s="202" t="s">
        <v>21</v>
      </c>
      <c r="D84" s="202" t="s">
        <v>636</v>
      </c>
      <c r="E84" s="17" t="s">
        <v>21</v>
      </c>
      <c r="F84" s="203">
        <v>22.5</v>
      </c>
      <c r="H84" s="32"/>
    </row>
    <row r="85" spans="2:8" s="1" customFormat="1" ht="16.899999999999999" customHeight="1">
      <c r="B85" s="32"/>
      <c r="C85" s="202" t="s">
        <v>21</v>
      </c>
      <c r="D85" s="202" t="s">
        <v>637</v>
      </c>
      <c r="E85" s="17" t="s">
        <v>21</v>
      </c>
      <c r="F85" s="203">
        <v>34.5</v>
      </c>
      <c r="H85" s="32"/>
    </row>
    <row r="86" spans="2:8" s="1" customFormat="1" ht="16.899999999999999" customHeight="1">
      <c r="B86" s="32"/>
      <c r="C86" s="202" t="s">
        <v>21</v>
      </c>
      <c r="D86" s="202" t="s">
        <v>638</v>
      </c>
      <c r="E86" s="17" t="s">
        <v>21</v>
      </c>
      <c r="F86" s="203">
        <v>150.84</v>
      </c>
      <c r="H86" s="32"/>
    </row>
    <row r="87" spans="2:8" s="1" customFormat="1" ht="16.899999999999999" customHeight="1">
      <c r="B87" s="32"/>
      <c r="C87" s="202" t="s">
        <v>21</v>
      </c>
      <c r="D87" s="202" t="s">
        <v>639</v>
      </c>
      <c r="E87" s="17" t="s">
        <v>21</v>
      </c>
      <c r="F87" s="203">
        <v>175.5</v>
      </c>
      <c r="H87" s="32"/>
    </row>
    <row r="88" spans="2:8" s="1" customFormat="1" ht="16.899999999999999" customHeight="1">
      <c r="B88" s="32"/>
      <c r="C88" s="202" t="s">
        <v>21</v>
      </c>
      <c r="D88" s="202" t="s">
        <v>640</v>
      </c>
      <c r="E88" s="17" t="s">
        <v>21</v>
      </c>
      <c r="F88" s="203">
        <v>94.5</v>
      </c>
      <c r="H88" s="32"/>
    </row>
    <row r="89" spans="2:8" s="1" customFormat="1" ht="16.899999999999999" customHeight="1">
      <c r="B89" s="32"/>
      <c r="C89" s="202" t="s">
        <v>21</v>
      </c>
      <c r="D89" s="202" t="s">
        <v>641</v>
      </c>
      <c r="E89" s="17" t="s">
        <v>21</v>
      </c>
      <c r="F89" s="203">
        <v>171.3</v>
      </c>
      <c r="H89" s="32"/>
    </row>
    <row r="90" spans="2:8" s="1" customFormat="1" ht="16.899999999999999" customHeight="1">
      <c r="B90" s="32"/>
      <c r="C90" s="202" t="s">
        <v>21</v>
      </c>
      <c r="D90" s="202" t="s">
        <v>642</v>
      </c>
      <c r="E90" s="17" t="s">
        <v>21</v>
      </c>
      <c r="F90" s="203">
        <v>45</v>
      </c>
      <c r="H90" s="32"/>
    </row>
    <row r="91" spans="2:8" s="1" customFormat="1" ht="16.899999999999999" customHeight="1">
      <c r="B91" s="32"/>
      <c r="C91" s="202" t="s">
        <v>21</v>
      </c>
      <c r="D91" s="202" t="s">
        <v>643</v>
      </c>
      <c r="E91" s="17" t="s">
        <v>21</v>
      </c>
      <c r="F91" s="203">
        <v>56.7</v>
      </c>
      <c r="H91" s="32"/>
    </row>
    <row r="92" spans="2:8" s="1" customFormat="1" ht="16.899999999999999" customHeight="1">
      <c r="B92" s="32"/>
      <c r="C92" s="202" t="s">
        <v>21</v>
      </c>
      <c r="D92" s="202" t="s">
        <v>644</v>
      </c>
      <c r="E92" s="17" t="s">
        <v>21</v>
      </c>
      <c r="F92" s="203">
        <v>68.400000000000006</v>
      </c>
      <c r="H92" s="32"/>
    </row>
    <row r="93" spans="2:8" s="1" customFormat="1" ht="16.899999999999999" customHeight="1">
      <c r="B93" s="32"/>
      <c r="C93" s="202" t="s">
        <v>21</v>
      </c>
      <c r="D93" s="202" t="s">
        <v>645</v>
      </c>
      <c r="E93" s="17" t="s">
        <v>21</v>
      </c>
      <c r="F93" s="203">
        <v>148.13999999999999</v>
      </c>
      <c r="H93" s="32"/>
    </row>
    <row r="94" spans="2:8" s="1" customFormat="1" ht="16.899999999999999" customHeight="1">
      <c r="B94" s="32"/>
      <c r="C94" s="202" t="s">
        <v>21</v>
      </c>
      <c r="D94" s="202" t="s">
        <v>647</v>
      </c>
      <c r="E94" s="17" t="s">
        <v>21</v>
      </c>
      <c r="F94" s="203">
        <v>6.048</v>
      </c>
      <c r="H94" s="32"/>
    </row>
    <row r="95" spans="2:8" s="1" customFormat="1" ht="16.899999999999999" customHeight="1">
      <c r="B95" s="32"/>
      <c r="C95" s="202" t="s">
        <v>467</v>
      </c>
      <c r="D95" s="202" t="s">
        <v>226</v>
      </c>
      <c r="E95" s="17" t="s">
        <v>21</v>
      </c>
      <c r="F95" s="203">
        <v>2915.0740000000001</v>
      </c>
      <c r="H95" s="32"/>
    </row>
    <row r="96" spans="2:8" s="1" customFormat="1" ht="16.899999999999999" customHeight="1">
      <c r="B96" s="32"/>
      <c r="C96" s="204" t="s">
        <v>2837</v>
      </c>
      <c r="H96" s="32"/>
    </row>
    <row r="97" spans="2:8" s="1" customFormat="1" ht="16.899999999999999" customHeight="1">
      <c r="B97" s="32"/>
      <c r="C97" s="202" t="s">
        <v>591</v>
      </c>
      <c r="D97" s="202" t="s">
        <v>2845</v>
      </c>
      <c r="E97" s="17" t="s">
        <v>133</v>
      </c>
      <c r="F97" s="203">
        <v>2915.0740000000001</v>
      </c>
      <c r="H97" s="32"/>
    </row>
    <row r="98" spans="2:8" s="1" customFormat="1" ht="16.899999999999999" customHeight="1">
      <c r="B98" s="32"/>
      <c r="C98" s="202" t="s">
        <v>587</v>
      </c>
      <c r="D98" s="202" t="s">
        <v>2846</v>
      </c>
      <c r="E98" s="17" t="s">
        <v>133</v>
      </c>
      <c r="F98" s="203">
        <v>2915.0740000000001</v>
      </c>
      <c r="H98" s="32"/>
    </row>
    <row r="99" spans="2:8" s="1" customFormat="1" ht="16.899999999999999" customHeight="1">
      <c r="B99" s="32"/>
      <c r="C99" s="202" t="s">
        <v>1210</v>
      </c>
      <c r="D99" s="202" t="s">
        <v>2842</v>
      </c>
      <c r="E99" s="17" t="s">
        <v>133</v>
      </c>
      <c r="F99" s="203">
        <v>871.03800000000001</v>
      </c>
      <c r="H99" s="32"/>
    </row>
    <row r="100" spans="2:8" s="1" customFormat="1" ht="16.899999999999999" customHeight="1">
      <c r="B100" s="32"/>
      <c r="C100" s="202" t="s">
        <v>1269</v>
      </c>
      <c r="D100" s="202" t="s">
        <v>2843</v>
      </c>
      <c r="E100" s="17" t="s">
        <v>133</v>
      </c>
      <c r="F100" s="203">
        <v>871.03800000000001</v>
      </c>
      <c r="H100" s="32"/>
    </row>
    <row r="101" spans="2:8" s="1" customFormat="1" ht="22.5">
      <c r="B101" s="32"/>
      <c r="C101" s="202" t="s">
        <v>1283</v>
      </c>
      <c r="D101" s="202" t="s">
        <v>2844</v>
      </c>
      <c r="E101" s="17" t="s">
        <v>133</v>
      </c>
      <c r="F101" s="203">
        <v>871.03800000000001</v>
      </c>
      <c r="H101" s="32"/>
    </row>
    <row r="102" spans="2:8" s="1" customFormat="1" ht="16.899999999999999" customHeight="1">
      <c r="B102" s="32"/>
      <c r="C102" s="205" t="s">
        <v>470</v>
      </c>
      <c r="D102" s="206" t="s">
        <v>471</v>
      </c>
      <c r="E102" s="207" t="s">
        <v>133</v>
      </c>
      <c r="F102" s="208">
        <v>106.3</v>
      </c>
      <c r="H102" s="32"/>
    </row>
    <row r="103" spans="2:8" s="1" customFormat="1" ht="16.899999999999999" customHeight="1">
      <c r="B103" s="32"/>
      <c r="C103" s="202" t="s">
        <v>21</v>
      </c>
      <c r="D103" s="202" t="s">
        <v>561</v>
      </c>
      <c r="E103" s="17" t="s">
        <v>21</v>
      </c>
      <c r="F103" s="203">
        <v>0</v>
      </c>
      <c r="H103" s="32"/>
    </row>
    <row r="104" spans="2:8" s="1" customFormat="1" ht="16.899999999999999" customHeight="1">
      <c r="B104" s="32"/>
      <c r="C104" s="202" t="s">
        <v>21</v>
      </c>
      <c r="D104" s="202" t="s">
        <v>568</v>
      </c>
      <c r="E104" s="17" t="s">
        <v>21</v>
      </c>
      <c r="F104" s="203">
        <v>66</v>
      </c>
      <c r="H104" s="32"/>
    </row>
    <row r="105" spans="2:8" s="1" customFormat="1" ht="16.899999999999999" customHeight="1">
      <c r="B105" s="32"/>
      <c r="C105" s="202" t="s">
        <v>21</v>
      </c>
      <c r="D105" s="202" t="s">
        <v>569</v>
      </c>
      <c r="E105" s="17" t="s">
        <v>21</v>
      </c>
      <c r="F105" s="203">
        <v>40.299999999999997</v>
      </c>
      <c r="H105" s="32"/>
    </row>
    <row r="106" spans="2:8" s="1" customFormat="1" ht="16.899999999999999" customHeight="1">
      <c r="B106" s="32"/>
      <c r="C106" s="202" t="s">
        <v>470</v>
      </c>
      <c r="D106" s="202" t="s">
        <v>226</v>
      </c>
      <c r="E106" s="17" t="s">
        <v>21</v>
      </c>
      <c r="F106" s="203">
        <v>106.3</v>
      </c>
      <c r="H106" s="32"/>
    </row>
    <row r="107" spans="2:8" s="1" customFormat="1" ht="16.899999999999999" customHeight="1">
      <c r="B107" s="32"/>
      <c r="C107" s="204" t="s">
        <v>2837</v>
      </c>
      <c r="H107" s="32"/>
    </row>
    <row r="108" spans="2:8" s="1" customFormat="1" ht="16.899999999999999" customHeight="1">
      <c r="B108" s="32"/>
      <c r="C108" s="202" t="s">
        <v>564</v>
      </c>
      <c r="D108" s="202" t="s">
        <v>2847</v>
      </c>
      <c r="E108" s="17" t="s">
        <v>133</v>
      </c>
      <c r="F108" s="203">
        <v>113.20950000000001</v>
      </c>
      <c r="H108" s="32"/>
    </row>
    <row r="109" spans="2:8" s="1" customFormat="1" ht="16.899999999999999" customHeight="1">
      <c r="B109" s="32"/>
      <c r="C109" s="205" t="s">
        <v>473</v>
      </c>
      <c r="D109" s="206" t="s">
        <v>474</v>
      </c>
      <c r="E109" s="207" t="s">
        <v>133</v>
      </c>
      <c r="F109" s="208">
        <v>662.74</v>
      </c>
      <c r="H109" s="32"/>
    </row>
    <row r="110" spans="2:8" s="1" customFormat="1" ht="16.899999999999999" customHeight="1">
      <c r="B110" s="32"/>
      <c r="C110" s="202" t="s">
        <v>21</v>
      </c>
      <c r="D110" s="202" t="s">
        <v>583</v>
      </c>
      <c r="E110" s="17" t="s">
        <v>21</v>
      </c>
      <c r="F110" s="203">
        <v>0</v>
      </c>
      <c r="H110" s="32"/>
    </row>
    <row r="111" spans="2:8" s="1" customFormat="1" ht="16.899999999999999" customHeight="1">
      <c r="B111" s="32"/>
      <c r="C111" s="202" t="s">
        <v>21</v>
      </c>
      <c r="D111" s="202" t="s">
        <v>1013</v>
      </c>
      <c r="E111" s="17" t="s">
        <v>21</v>
      </c>
      <c r="F111" s="203">
        <v>12.87</v>
      </c>
      <c r="H111" s="32"/>
    </row>
    <row r="112" spans="2:8" s="1" customFormat="1" ht="16.899999999999999" customHeight="1">
      <c r="B112" s="32"/>
      <c r="C112" s="202" t="s">
        <v>21</v>
      </c>
      <c r="D112" s="202" t="s">
        <v>1014</v>
      </c>
      <c r="E112" s="17" t="s">
        <v>21</v>
      </c>
      <c r="F112" s="203">
        <v>26.87</v>
      </c>
      <c r="H112" s="32"/>
    </row>
    <row r="113" spans="2:8" s="1" customFormat="1" ht="16.899999999999999" customHeight="1">
      <c r="B113" s="32"/>
      <c r="C113" s="202" t="s">
        <v>21</v>
      </c>
      <c r="D113" s="202" t="s">
        <v>1015</v>
      </c>
      <c r="E113" s="17" t="s">
        <v>21</v>
      </c>
      <c r="F113" s="203">
        <v>13.22</v>
      </c>
      <c r="H113" s="32"/>
    </row>
    <row r="114" spans="2:8" s="1" customFormat="1" ht="16.899999999999999" customHeight="1">
      <c r="B114" s="32"/>
      <c r="C114" s="202" t="s">
        <v>21</v>
      </c>
      <c r="D114" s="202" t="s">
        <v>1016</v>
      </c>
      <c r="E114" s="17" t="s">
        <v>21</v>
      </c>
      <c r="F114" s="203">
        <v>11.3</v>
      </c>
      <c r="H114" s="32"/>
    </row>
    <row r="115" spans="2:8" s="1" customFormat="1" ht="16.899999999999999" customHeight="1">
      <c r="B115" s="32"/>
      <c r="C115" s="202" t="s">
        <v>21</v>
      </c>
      <c r="D115" s="202" t="s">
        <v>1017</v>
      </c>
      <c r="E115" s="17" t="s">
        <v>21</v>
      </c>
      <c r="F115" s="203">
        <v>6.17</v>
      </c>
      <c r="H115" s="32"/>
    </row>
    <row r="116" spans="2:8" s="1" customFormat="1" ht="16.899999999999999" customHeight="1">
      <c r="B116" s="32"/>
      <c r="C116" s="202" t="s">
        <v>21</v>
      </c>
      <c r="D116" s="202" t="s">
        <v>1018</v>
      </c>
      <c r="E116" s="17" t="s">
        <v>21</v>
      </c>
      <c r="F116" s="203">
        <v>9.7200000000000006</v>
      </c>
      <c r="H116" s="32"/>
    </row>
    <row r="117" spans="2:8" s="1" customFormat="1" ht="16.899999999999999" customHeight="1">
      <c r="B117" s="32"/>
      <c r="C117" s="202" t="s">
        <v>21</v>
      </c>
      <c r="D117" s="202" t="s">
        <v>1019</v>
      </c>
      <c r="E117" s="17" t="s">
        <v>21</v>
      </c>
      <c r="F117" s="203">
        <v>4.6500000000000004</v>
      </c>
      <c r="H117" s="32"/>
    </row>
    <row r="118" spans="2:8" s="1" customFormat="1" ht="16.899999999999999" customHeight="1">
      <c r="B118" s="32"/>
      <c r="C118" s="202" t="s">
        <v>21</v>
      </c>
      <c r="D118" s="202" t="s">
        <v>1020</v>
      </c>
      <c r="E118" s="17" t="s">
        <v>21</v>
      </c>
      <c r="F118" s="203">
        <v>5.42</v>
      </c>
      <c r="H118" s="32"/>
    </row>
    <row r="119" spans="2:8" s="1" customFormat="1" ht="16.899999999999999" customHeight="1">
      <c r="B119" s="32"/>
      <c r="C119" s="202" t="s">
        <v>21</v>
      </c>
      <c r="D119" s="202" t="s">
        <v>1021</v>
      </c>
      <c r="E119" s="17" t="s">
        <v>21</v>
      </c>
      <c r="F119" s="203">
        <v>6.53</v>
      </c>
      <c r="H119" s="32"/>
    </row>
    <row r="120" spans="2:8" s="1" customFormat="1" ht="16.899999999999999" customHeight="1">
      <c r="B120" s="32"/>
      <c r="C120" s="202" t="s">
        <v>21</v>
      </c>
      <c r="D120" s="202" t="s">
        <v>1022</v>
      </c>
      <c r="E120" s="17" t="s">
        <v>21</v>
      </c>
      <c r="F120" s="203">
        <v>5.65</v>
      </c>
      <c r="H120" s="32"/>
    </row>
    <row r="121" spans="2:8" s="1" customFormat="1" ht="16.899999999999999" customHeight="1">
      <c r="B121" s="32"/>
      <c r="C121" s="202" t="s">
        <v>21</v>
      </c>
      <c r="D121" s="202" t="s">
        <v>1023</v>
      </c>
      <c r="E121" s="17" t="s">
        <v>21</v>
      </c>
      <c r="F121" s="203">
        <v>49.3</v>
      </c>
      <c r="H121" s="32"/>
    </row>
    <row r="122" spans="2:8" s="1" customFormat="1" ht="16.899999999999999" customHeight="1">
      <c r="B122" s="32"/>
      <c r="C122" s="202" t="s">
        <v>21</v>
      </c>
      <c r="D122" s="202" t="s">
        <v>1024</v>
      </c>
      <c r="E122" s="17" t="s">
        <v>21</v>
      </c>
      <c r="F122" s="203">
        <v>11.08</v>
      </c>
      <c r="H122" s="32"/>
    </row>
    <row r="123" spans="2:8" s="1" customFormat="1" ht="16.899999999999999" customHeight="1">
      <c r="B123" s="32"/>
      <c r="C123" s="202" t="s">
        <v>21</v>
      </c>
      <c r="D123" s="202" t="s">
        <v>1025</v>
      </c>
      <c r="E123" s="17" t="s">
        <v>21</v>
      </c>
      <c r="F123" s="203">
        <v>3.68</v>
      </c>
      <c r="H123" s="32"/>
    </row>
    <row r="124" spans="2:8" s="1" customFormat="1" ht="16.899999999999999" customHeight="1">
      <c r="B124" s="32"/>
      <c r="C124" s="202" t="s">
        <v>21</v>
      </c>
      <c r="D124" s="202" t="s">
        <v>1026</v>
      </c>
      <c r="E124" s="17" t="s">
        <v>21</v>
      </c>
      <c r="F124" s="203">
        <v>8.8800000000000008</v>
      </c>
      <c r="H124" s="32"/>
    </row>
    <row r="125" spans="2:8" s="1" customFormat="1" ht="16.899999999999999" customHeight="1">
      <c r="B125" s="32"/>
      <c r="C125" s="202" t="s">
        <v>21</v>
      </c>
      <c r="D125" s="202" t="s">
        <v>1027</v>
      </c>
      <c r="E125" s="17" t="s">
        <v>21</v>
      </c>
      <c r="F125" s="203">
        <v>8.2799999999999994</v>
      </c>
      <c r="H125" s="32"/>
    </row>
    <row r="126" spans="2:8" s="1" customFormat="1" ht="16.899999999999999" customHeight="1">
      <c r="B126" s="32"/>
      <c r="C126" s="202" t="s">
        <v>21</v>
      </c>
      <c r="D126" s="202" t="s">
        <v>1028</v>
      </c>
      <c r="E126" s="17" t="s">
        <v>21</v>
      </c>
      <c r="F126" s="203">
        <v>11.98</v>
      </c>
      <c r="H126" s="32"/>
    </row>
    <row r="127" spans="2:8" s="1" customFormat="1" ht="16.899999999999999" customHeight="1">
      <c r="B127" s="32"/>
      <c r="C127" s="202" t="s">
        <v>21</v>
      </c>
      <c r="D127" s="202" t="s">
        <v>1029</v>
      </c>
      <c r="E127" s="17" t="s">
        <v>21</v>
      </c>
      <c r="F127" s="203">
        <v>12.13</v>
      </c>
      <c r="H127" s="32"/>
    </row>
    <row r="128" spans="2:8" s="1" customFormat="1" ht="16.899999999999999" customHeight="1">
      <c r="B128" s="32"/>
      <c r="C128" s="202" t="s">
        <v>21</v>
      </c>
      <c r="D128" s="202" t="s">
        <v>1030</v>
      </c>
      <c r="E128" s="17" t="s">
        <v>21</v>
      </c>
      <c r="F128" s="203">
        <v>79.13</v>
      </c>
      <c r="H128" s="32"/>
    </row>
    <row r="129" spans="2:8" s="1" customFormat="1" ht="16.899999999999999" customHeight="1">
      <c r="B129" s="32"/>
      <c r="C129" s="202" t="s">
        <v>21</v>
      </c>
      <c r="D129" s="202" t="s">
        <v>1031</v>
      </c>
      <c r="E129" s="17" t="s">
        <v>21</v>
      </c>
      <c r="F129" s="203">
        <v>108.42</v>
      </c>
      <c r="H129" s="32"/>
    </row>
    <row r="130" spans="2:8" s="1" customFormat="1" ht="16.899999999999999" customHeight="1">
      <c r="B130" s="32"/>
      <c r="C130" s="202" t="s">
        <v>21</v>
      </c>
      <c r="D130" s="202" t="s">
        <v>1032</v>
      </c>
      <c r="E130" s="17" t="s">
        <v>21</v>
      </c>
      <c r="F130" s="203">
        <v>46.59</v>
      </c>
      <c r="H130" s="32"/>
    </row>
    <row r="131" spans="2:8" s="1" customFormat="1" ht="16.899999999999999" customHeight="1">
      <c r="B131" s="32"/>
      <c r="C131" s="202" t="s">
        <v>21</v>
      </c>
      <c r="D131" s="202" t="s">
        <v>1033</v>
      </c>
      <c r="E131" s="17" t="s">
        <v>21</v>
      </c>
      <c r="F131" s="203">
        <v>89.61</v>
      </c>
      <c r="H131" s="32"/>
    </row>
    <row r="132" spans="2:8" s="1" customFormat="1" ht="16.899999999999999" customHeight="1">
      <c r="B132" s="32"/>
      <c r="C132" s="202" t="s">
        <v>21</v>
      </c>
      <c r="D132" s="202" t="s">
        <v>1034</v>
      </c>
      <c r="E132" s="17" t="s">
        <v>21</v>
      </c>
      <c r="F132" s="203">
        <v>16.850000000000001</v>
      </c>
      <c r="H132" s="32"/>
    </row>
    <row r="133" spans="2:8" s="1" customFormat="1" ht="16.899999999999999" customHeight="1">
      <c r="B133" s="32"/>
      <c r="C133" s="202" t="s">
        <v>21</v>
      </c>
      <c r="D133" s="202" t="s">
        <v>1035</v>
      </c>
      <c r="E133" s="17" t="s">
        <v>21</v>
      </c>
      <c r="F133" s="203">
        <v>23.66</v>
      </c>
      <c r="H133" s="32"/>
    </row>
    <row r="134" spans="2:8" s="1" customFormat="1" ht="16.899999999999999" customHeight="1">
      <c r="B134" s="32"/>
      <c r="C134" s="202" t="s">
        <v>21</v>
      </c>
      <c r="D134" s="202" t="s">
        <v>1036</v>
      </c>
      <c r="E134" s="17" t="s">
        <v>21</v>
      </c>
      <c r="F134" s="203">
        <v>90.75</v>
      </c>
      <c r="H134" s="32"/>
    </row>
    <row r="135" spans="2:8" s="1" customFormat="1" ht="16.899999999999999" customHeight="1">
      <c r="B135" s="32"/>
      <c r="C135" s="202" t="s">
        <v>473</v>
      </c>
      <c r="D135" s="202" t="s">
        <v>1037</v>
      </c>
      <c r="E135" s="17" t="s">
        <v>21</v>
      </c>
      <c r="F135" s="203">
        <v>662.74</v>
      </c>
      <c r="H135" s="32"/>
    </row>
    <row r="136" spans="2:8" s="1" customFormat="1" ht="16.899999999999999" customHeight="1">
      <c r="B136" s="32"/>
      <c r="C136" s="204" t="s">
        <v>2837</v>
      </c>
      <c r="H136" s="32"/>
    </row>
    <row r="137" spans="2:8" s="1" customFormat="1" ht="16.899999999999999" customHeight="1">
      <c r="B137" s="32"/>
      <c r="C137" s="202" t="s">
        <v>1009</v>
      </c>
      <c r="D137" s="202" t="s">
        <v>1010</v>
      </c>
      <c r="E137" s="17" t="s">
        <v>133</v>
      </c>
      <c r="F137" s="203">
        <v>662.74</v>
      </c>
      <c r="H137" s="32"/>
    </row>
    <row r="138" spans="2:8" s="1" customFormat="1" ht="16.899999999999999" customHeight="1">
      <c r="B138" s="32"/>
      <c r="C138" s="202" t="s">
        <v>997</v>
      </c>
      <c r="D138" s="202" t="s">
        <v>2848</v>
      </c>
      <c r="E138" s="17" t="s">
        <v>133</v>
      </c>
      <c r="F138" s="203">
        <v>662.74</v>
      </c>
      <c r="H138" s="32"/>
    </row>
    <row r="139" spans="2:8" s="1" customFormat="1" ht="16.899999999999999" customHeight="1">
      <c r="B139" s="32"/>
      <c r="C139" s="202" t="s">
        <v>1043</v>
      </c>
      <c r="D139" s="202" t="s">
        <v>1044</v>
      </c>
      <c r="E139" s="17" t="s">
        <v>133</v>
      </c>
      <c r="F139" s="203">
        <v>662.74</v>
      </c>
      <c r="H139" s="32"/>
    </row>
    <row r="140" spans="2:8" s="1" customFormat="1" ht="16.899999999999999" customHeight="1">
      <c r="B140" s="32"/>
      <c r="C140" s="202" t="s">
        <v>986</v>
      </c>
      <c r="D140" s="202" t="s">
        <v>2849</v>
      </c>
      <c r="E140" s="17" t="s">
        <v>133</v>
      </c>
      <c r="F140" s="203">
        <v>662.74</v>
      </c>
      <c r="H140" s="32"/>
    </row>
    <row r="141" spans="2:8" s="1" customFormat="1" ht="16.899999999999999" customHeight="1">
      <c r="B141" s="32"/>
      <c r="C141" s="202" t="s">
        <v>991</v>
      </c>
      <c r="D141" s="202" t="s">
        <v>2850</v>
      </c>
      <c r="E141" s="17" t="s">
        <v>133</v>
      </c>
      <c r="F141" s="203">
        <v>1988.22</v>
      </c>
      <c r="H141" s="32"/>
    </row>
    <row r="142" spans="2:8" s="1" customFormat="1" ht="16.899999999999999" customHeight="1">
      <c r="B142" s="32"/>
      <c r="C142" s="202" t="s">
        <v>848</v>
      </c>
      <c r="D142" s="202" t="s">
        <v>2851</v>
      </c>
      <c r="E142" s="17" t="s">
        <v>133</v>
      </c>
      <c r="F142" s="203">
        <v>662.74</v>
      </c>
      <c r="H142" s="32"/>
    </row>
    <row r="143" spans="2:8" s="1" customFormat="1" ht="22.5">
      <c r="B143" s="32"/>
      <c r="C143" s="202" t="s">
        <v>1004</v>
      </c>
      <c r="D143" s="202" t="s">
        <v>2852</v>
      </c>
      <c r="E143" s="17" t="s">
        <v>133</v>
      </c>
      <c r="F143" s="203">
        <v>662.74</v>
      </c>
      <c r="H143" s="32"/>
    </row>
    <row r="144" spans="2:8" s="1" customFormat="1" ht="16.899999999999999" customHeight="1">
      <c r="B144" s="32"/>
      <c r="C144" s="202" t="s">
        <v>1216</v>
      </c>
      <c r="D144" s="202" t="s">
        <v>2853</v>
      </c>
      <c r="E144" s="17" t="s">
        <v>133</v>
      </c>
      <c r="F144" s="203">
        <v>1135.18</v>
      </c>
      <c r="H144" s="32"/>
    </row>
    <row r="145" spans="2:8" s="1" customFormat="1" ht="16.899999999999999" customHeight="1">
      <c r="B145" s="32"/>
      <c r="C145" s="202" t="s">
        <v>1278</v>
      </c>
      <c r="D145" s="202" t="s">
        <v>2854</v>
      </c>
      <c r="E145" s="17" t="s">
        <v>133</v>
      </c>
      <c r="F145" s="203">
        <v>1135.18</v>
      </c>
      <c r="H145" s="32"/>
    </row>
    <row r="146" spans="2:8" s="1" customFormat="1" ht="22.5">
      <c r="B146" s="32"/>
      <c r="C146" s="202" t="s">
        <v>1039</v>
      </c>
      <c r="D146" s="202" t="s">
        <v>1040</v>
      </c>
      <c r="E146" s="17" t="s">
        <v>133</v>
      </c>
      <c r="F146" s="203">
        <v>662.74</v>
      </c>
      <c r="H146" s="32"/>
    </row>
    <row r="147" spans="2:8" s="1" customFormat="1" ht="16.899999999999999" customHeight="1">
      <c r="B147" s="32"/>
      <c r="C147" s="205" t="s">
        <v>476</v>
      </c>
      <c r="D147" s="206" t="s">
        <v>477</v>
      </c>
      <c r="E147" s="207" t="s">
        <v>133</v>
      </c>
      <c r="F147" s="208">
        <v>242.85</v>
      </c>
      <c r="H147" s="32"/>
    </row>
    <row r="148" spans="2:8" s="1" customFormat="1" ht="16.899999999999999" customHeight="1">
      <c r="B148" s="32"/>
      <c r="C148" s="202" t="s">
        <v>21</v>
      </c>
      <c r="D148" s="202" t="s">
        <v>583</v>
      </c>
      <c r="E148" s="17" t="s">
        <v>21</v>
      </c>
      <c r="F148" s="203">
        <v>0</v>
      </c>
      <c r="H148" s="32"/>
    </row>
    <row r="149" spans="2:8" s="1" customFormat="1" ht="16.899999999999999" customHeight="1">
      <c r="B149" s="32"/>
      <c r="C149" s="202" t="s">
        <v>21</v>
      </c>
      <c r="D149" s="202" t="s">
        <v>1073</v>
      </c>
      <c r="E149" s="17" t="s">
        <v>21</v>
      </c>
      <c r="F149" s="203">
        <v>3.08</v>
      </c>
      <c r="H149" s="32"/>
    </row>
    <row r="150" spans="2:8" s="1" customFormat="1" ht="16.899999999999999" customHeight="1">
      <c r="B150" s="32"/>
      <c r="C150" s="202" t="s">
        <v>21</v>
      </c>
      <c r="D150" s="202" t="s">
        <v>1074</v>
      </c>
      <c r="E150" s="17" t="s">
        <v>21</v>
      </c>
      <c r="F150" s="203">
        <v>6.43</v>
      </c>
      <c r="H150" s="32"/>
    </row>
    <row r="151" spans="2:8" s="1" customFormat="1" ht="16.899999999999999" customHeight="1">
      <c r="B151" s="32"/>
      <c r="C151" s="202" t="s">
        <v>21</v>
      </c>
      <c r="D151" s="202" t="s">
        <v>1075</v>
      </c>
      <c r="E151" s="17" t="s">
        <v>21</v>
      </c>
      <c r="F151" s="203">
        <v>5.78</v>
      </c>
      <c r="H151" s="32"/>
    </row>
    <row r="152" spans="2:8" s="1" customFormat="1" ht="16.899999999999999" customHeight="1">
      <c r="B152" s="32"/>
      <c r="C152" s="202" t="s">
        <v>21</v>
      </c>
      <c r="D152" s="202" t="s">
        <v>1076</v>
      </c>
      <c r="E152" s="17" t="s">
        <v>21</v>
      </c>
      <c r="F152" s="203">
        <v>19.04</v>
      </c>
      <c r="H152" s="32"/>
    </row>
    <row r="153" spans="2:8" s="1" customFormat="1" ht="16.899999999999999" customHeight="1">
      <c r="B153" s="32"/>
      <c r="C153" s="202" t="s">
        <v>21</v>
      </c>
      <c r="D153" s="202" t="s">
        <v>1077</v>
      </c>
      <c r="E153" s="17" t="s">
        <v>21</v>
      </c>
      <c r="F153" s="203">
        <v>162.37</v>
      </c>
      <c r="H153" s="32"/>
    </row>
    <row r="154" spans="2:8" s="1" customFormat="1" ht="16.899999999999999" customHeight="1">
      <c r="B154" s="32"/>
      <c r="C154" s="202" t="s">
        <v>21</v>
      </c>
      <c r="D154" s="202" t="s">
        <v>1078</v>
      </c>
      <c r="E154" s="17" t="s">
        <v>21</v>
      </c>
      <c r="F154" s="203">
        <v>46.15</v>
      </c>
      <c r="H154" s="32"/>
    </row>
    <row r="155" spans="2:8" s="1" customFormat="1" ht="16.899999999999999" customHeight="1">
      <c r="B155" s="32"/>
      <c r="C155" s="202" t="s">
        <v>476</v>
      </c>
      <c r="D155" s="202" t="s">
        <v>226</v>
      </c>
      <c r="E155" s="17" t="s">
        <v>21</v>
      </c>
      <c r="F155" s="203">
        <v>242.85</v>
      </c>
      <c r="H155" s="32"/>
    </row>
    <row r="156" spans="2:8" s="1" customFormat="1" ht="16.899999999999999" customHeight="1">
      <c r="B156" s="32"/>
      <c r="C156" s="204" t="s">
        <v>2837</v>
      </c>
      <c r="H156" s="32"/>
    </row>
    <row r="157" spans="2:8" s="1" customFormat="1" ht="16.899999999999999" customHeight="1">
      <c r="B157" s="32"/>
      <c r="C157" s="202" t="s">
        <v>1070</v>
      </c>
      <c r="D157" s="202" t="s">
        <v>1071</v>
      </c>
      <c r="E157" s="17" t="s">
        <v>133</v>
      </c>
      <c r="F157" s="203">
        <v>242.85</v>
      </c>
      <c r="H157" s="32"/>
    </row>
    <row r="158" spans="2:8" s="1" customFormat="1" ht="16.899999999999999" customHeight="1">
      <c r="B158" s="32"/>
      <c r="C158" s="202" t="s">
        <v>997</v>
      </c>
      <c r="D158" s="202" t="s">
        <v>2848</v>
      </c>
      <c r="E158" s="17" t="s">
        <v>133</v>
      </c>
      <c r="F158" s="203">
        <v>242.85</v>
      </c>
      <c r="H158" s="32"/>
    </row>
    <row r="159" spans="2:8" s="1" customFormat="1" ht="16.899999999999999" customHeight="1">
      <c r="B159" s="32"/>
      <c r="C159" s="202" t="s">
        <v>991</v>
      </c>
      <c r="D159" s="202" t="s">
        <v>2850</v>
      </c>
      <c r="E159" s="17" t="s">
        <v>133</v>
      </c>
      <c r="F159" s="203">
        <v>485.7</v>
      </c>
      <c r="H159" s="32"/>
    </row>
    <row r="160" spans="2:8" s="1" customFormat="1" ht="16.899999999999999" customHeight="1">
      <c r="B160" s="32"/>
      <c r="C160" s="202" t="s">
        <v>848</v>
      </c>
      <c r="D160" s="202" t="s">
        <v>2851</v>
      </c>
      <c r="E160" s="17" t="s">
        <v>133</v>
      </c>
      <c r="F160" s="203">
        <v>242.85</v>
      </c>
      <c r="H160" s="32"/>
    </row>
    <row r="161" spans="2:8" s="1" customFormat="1" ht="22.5">
      <c r="B161" s="32"/>
      <c r="C161" s="202" t="s">
        <v>1004</v>
      </c>
      <c r="D161" s="202" t="s">
        <v>2852</v>
      </c>
      <c r="E161" s="17" t="s">
        <v>133</v>
      </c>
      <c r="F161" s="203">
        <v>242.85</v>
      </c>
      <c r="H161" s="32"/>
    </row>
    <row r="162" spans="2:8" s="1" customFormat="1" ht="16.899999999999999" customHeight="1">
      <c r="B162" s="32"/>
      <c r="C162" s="202" t="s">
        <v>1055</v>
      </c>
      <c r="D162" s="202" t="s">
        <v>2855</v>
      </c>
      <c r="E162" s="17" t="s">
        <v>133</v>
      </c>
      <c r="F162" s="203">
        <v>242.85</v>
      </c>
      <c r="H162" s="32"/>
    </row>
    <row r="163" spans="2:8" s="1" customFormat="1" ht="16.899999999999999" customHeight="1">
      <c r="B163" s="32"/>
      <c r="C163" s="202" t="s">
        <v>1060</v>
      </c>
      <c r="D163" s="202" t="s">
        <v>2856</v>
      </c>
      <c r="E163" s="17" t="s">
        <v>133</v>
      </c>
      <c r="F163" s="203">
        <v>242.85</v>
      </c>
      <c r="H163" s="32"/>
    </row>
    <row r="164" spans="2:8" s="1" customFormat="1" ht="16.899999999999999" customHeight="1">
      <c r="B164" s="32"/>
      <c r="C164" s="202" t="s">
        <v>1065</v>
      </c>
      <c r="D164" s="202" t="s">
        <v>2857</v>
      </c>
      <c r="E164" s="17" t="s">
        <v>133</v>
      </c>
      <c r="F164" s="203">
        <v>242.85</v>
      </c>
      <c r="H164" s="32"/>
    </row>
    <row r="165" spans="2:8" s="1" customFormat="1" ht="16.899999999999999" customHeight="1">
      <c r="B165" s="32"/>
      <c r="C165" s="202" t="s">
        <v>1216</v>
      </c>
      <c r="D165" s="202" t="s">
        <v>2853</v>
      </c>
      <c r="E165" s="17" t="s">
        <v>133</v>
      </c>
      <c r="F165" s="203">
        <v>1135.18</v>
      </c>
      <c r="H165" s="32"/>
    </row>
    <row r="166" spans="2:8" s="1" customFormat="1" ht="16.899999999999999" customHeight="1">
      <c r="B166" s="32"/>
      <c r="C166" s="202" t="s">
        <v>1278</v>
      </c>
      <c r="D166" s="202" t="s">
        <v>2854</v>
      </c>
      <c r="E166" s="17" t="s">
        <v>133</v>
      </c>
      <c r="F166" s="203">
        <v>1135.18</v>
      </c>
      <c r="H166" s="32"/>
    </row>
    <row r="167" spans="2:8" s="1" customFormat="1" ht="16.899999999999999" customHeight="1">
      <c r="B167" s="32"/>
      <c r="C167" s="205" t="s">
        <v>479</v>
      </c>
      <c r="D167" s="206" t="s">
        <v>480</v>
      </c>
      <c r="E167" s="207" t="s">
        <v>133</v>
      </c>
      <c r="F167" s="208">
        <v>830.42399999999998</v>
      </c>
      <c r="H167" s="32"/>
    </row>
    <row r="168" spans="2:8" s="1" customFormat="1" ht="16.899999999999999" customHeight="1">
      <c r="B168" s="32"/>
      <c r="C168" s="202" t="s">
        <v>21</v>
      </c>
      <c r="D168" s="202" t="s">
        <v>561</v>
      </c>
      <c r="E168" s="17" t="s">
        <v>21</v>
      </c>
      <c r="F168" s="203">
        <v>0</v>
      </c>
      <c r="H168" s="32"/>
    </row>
    <row r="169" spans="2:8" s="1" customFormat="1" ht="16.899999999999999" customHeight="1">
      <c r="B169" s="32"/>
      <c r="C169" s="202" t="s">
        <v>21</v>
      </c>
      <c r="D169" s="202" t="s">
        <v>575</v>
      </c>
      <c r="E169" s="17" t="s">
        <v>21</v>
      </c>
      <c r="F169" s="203">
        <v>504</v>
      </c>
      <c r="H169" s="32"/>
    </row>
    <row r="170" spans="2:8" s="1" customFormat="1" ht="16.899999999999999" customHeight="1">
      <c r="B170" s="32"/>
      <c r="C170" s="202" t="s">
        <v>21</v>
      </c>
      <c r="D170" s="202" t="s">
        <v>576</v>
      </c>
      <c r="E170" s="17" t="s">
        <v>21</v>
      </c>
      <c r="F170" s="203">
        <v>323.39999999999998</v>
      </c>
      <c r="H170" s="32"/>
    </row>
    <row r="171" spans="2:8" s="1" customFormat="1" ht="16.899999999999999" customHeight="1">
      <c r="B171" s="32"/>
      <c r="C171" s="202" t="s">
        <v>21</v>
      </c>
      <c r="D171" s="202" t="s">
        <v>577</v>
      </c>
      <c r="E171" s="17" t="s">
        <v>21</v>
      </c>
      <c r="F171" s="203">
        <v>3.024</v>
      </c>
      <c r="H171" s="32"/>
    </row>
    <row r="172" spans="2:8" s="1" customFormat="1" ht="16.899999999999999" customHeight="1">
      <c r="B172" s="32"/>
      <c r="C172" s="202" t="s">
        <v>479</v>
      </c>
      <c r="D172" s="202" t="s">
        <v>226</v>
      </c>
      <c r="E172" s="17" t="s">
        <v>21</v>
      </c>
      <c r="F172" s="203">
        <v>830.42399999999998</v>
      </c>
      <c r="H172" s="32"/>
    </row>
    <row r="173" spans="2:8" s="1" customFormat="1" ht="16.899999999999999" customHeight="1">
      <c r="B173" s="32"/>
      <c r="C173" s="204" t="s">
        <v>2837</v>
      </c>
      <c r="H173" s="32"/>
    </row>
    <row r="174" spans="2:8" s="1" customFormat="1" ht="16.899999999999999" customHeight="1">
      <c r="B174" s="32"/>
      <c r="C174" s="202" t="s">
        <v>571</v>
      </c>
      <c r="D174" s="202" t="s">
        <v>2858</v>
      </c>
      <c r="E174" s="17" t="s">
        <v>133</v>
      </c>
      <c r="F174" s="203">
        <v>884.40156000000002</v>
      </c>
      <c r="H174" s="32"/>
    </row>
    <row r="175" spans="2:8" s="1" customFormat="1" ht="16.899999999999999" customHeight="1">
      <c r="B175" s="32"/>
      <c r="C175" s="205" t="s">
        <v>482</v>
      </c>
      <c r="D175" s="206" t="s">
        <v>483</v>
      </c>
      <c r="E175" s="207" t="s">
        <v>133</v>
      </c>
      <c r="F175" s="208">
        <v>196.89</v>
      </c>
      <c r="H175" s="32"/>
    </row>
    <row r="176" spans="2:8" s="1" customFormat="1" ht="16.899999999999999" customHeight="1">
      <c r="B176" s="32"/>
      <c r="C176" s="202" t="s">
        <v>21</v>
      </c>
      <c r="D176" s="202" t="s">
        <v>583</v>
      </c>
      <c r="E176" s="17" t="s">
        <v>21</v>
      </c>
      <c r="F176" s="203">
        <v>0</v>
      </c>
      <c r="H176" s="32"/>
    </row>
    <row r="177" spans="2:8" s="1" customFormat="1" ht="16.899999999999999" customHeight="1">
      <c r="B177" s="32"/>
      <c r="C177" s="202" t="s">
        <v>21</v>
      </c>
      <c r="D177" s="202" t="s">
        <v>866</v>
      </c>
      <c r="E177" s="17" t="s">
        <v>21</v>
      </c>
      <c r="F177" s="203">
        <v>131.72</v>
      </c>
      <c r="H177" s="32"/>
    </row>
    <row r="178" spans="2:8" s="1" customFormat="1" ht="16.899999999999999" customHeight="1">
      <c r="B178" s="32"/>
      <c r="C178" s="202" t="s">
        <v>21</v>
      </c>
      <c r="D178" s="202" t="s">
        <v>867</v>
      </c>
      <c r="E178" s="17" t="s">
        <v>21</v>
      </c>
      <c r="F178" s="203">
        <v>3.49</v>
      </c>
      <c r="H178" s="32"/>
    </row>
    <row r="179" spans="2:8" s="1" customFormat="1" ht="16.899999999999999" customHeight="1">
      <c r="B179" s="32"/>
      <c r="C179" s="202" t="s">
        <v>21</v>
      </c>
      <c r="D179" s="202" t="s">
        <v>868</v>
      </c>
      <c r="E179" s="17" t="s">
        <v>21</v>
      </c>
      <c r="F179" s="203">
        <v>3.01</v>
      </c>
      <c r="H179" s="32"/>
    </row>
    <row r="180" spans="2:8" s="1" customFormat="1" ht="16.899999999999999" customHeight="1">
      <c r="B180" s="32"/>
      <c r="C180" s="202" t="s">
        <v>21</v>
      </c>
      <c r="D180" s="202" t="s">
        <v>869</v>
      </c>
      <c r="E180" s="17" t="s">
        <v>21</v>
      </c>
      <c r="F180" s="203">
        <v>7.9</v>
      </c>
      <c r="H180" s="32"/>
    </row>
    <row r="181" spans="2:8" s="1" customFormat="1" ht="16.899999999999999" customHeight="1">
      <c r="B181" s="32"/>
      <c r="C181" s="202" t="s">
        <v>21</v>
      </c>
      <c r="D181" s="202" t="s">
        <v>870</v>
      </c>
      <c r="E181" s="17" t="s">
        <v>21</v>
      </c>
      <c r="F181" s="203">
        <v>4.6500000000000004</v>
      </c>
      <c r="H181" s="32"/>
    </row>
    <row r="182" spans="2:8" s="1" customFormat="1" ht="16.899999999999999" customHeight="1">
      <c r="B182" s="32"/>
      <c r="C182" s="202" t="s">
        <v>21</v>
      </c>
      <c r="D182" s="202" t="s">
        <v>871</v>
      </c>
      <c r="E182" s="17" t="s">
        <v>21</v>
      </c>
      <c r="F182" s="203">
        <v>1.6</v>
      </c>
      <c r="H182" s="32"/>
    </row>
    <row r="183" spans="2:8" s="1" customFormat="1" ht="16.899999999999999" customHeight="1">
      <c r="B183" s="32"/>
      <c r="C183" s="202" t="s">
        <v>21</v>
      </c>
      <c r="D183" s="202" t="s">
        <v>872</v>
      </c>
      <c r="E183" s="17" t="s">
        <v>21</v>
      </c>
      <c r="F183" s="203">
        <v>3.38</v>
      </c>
      <c r="H183" s="32"/>
    </row>
    <row r="184" spans="2:8" s="1" customFormat="1" ht="16.899999999999999" customHeight="1">
      <c r="B184" s="32"/>
      <c r="C184" s="202" t="s">
        <v>21</v>
      </c>
      <c r="D184" s="202" t="s">
        <v>874</v>
      </c>
      <c r="E184" s="17" t="s">
        <v>21</v>
      </c>
      <c r="F184" s="203">
        <v>19.36</v>
      </c>
      <c r="H184" s="32"/>
    </row>
    <row r="185" spans="2:8" s="1" customFormat="1" ht="16.899999999999999" customHeight="1">
      <c r="B185" s="32"/>
      <c r="C185" s="202" t="s">
        <v>21</v>
      </c>
      <c r="D185" s="202" t="s">
        <v>875</v>
      </c>
      <c r="E185" s="17" t="s">
        <v>21</v>
      </c>
      <c r="F185" s="203">
        <v>9.14</v>
      </c>
      <c r="H185" s="32"/>
    </row>
    <row r="186" spans="2:8" s="1" customFormat="1" ht="16.899999999999999" customHeight="1">
      <c r="B186" s="32"/>
      <c r="C186" s="202" t="s">
        <v>21</v>
      </c>
      <c r="D186" s="202" t="s">
        <v>876</v>
      </c>
      <c r="E186" s="17" t="s">
        <v>21</v>
      </c>
      <c r="F186" s="203">
        <v>1.2</v>
      </c>
      <c r="H186" s="32"/>
    </row>
    <row r="187" spans="2:8" s="1" customFormat="1" ht="16.899999999999999" customHeight="1">
      <c r="B187" s="32"/>
      <c r="C187" s="202" t="s">
        <v>21</v>
      </c>
      <c r="D187" s="202" t="s">
        <v>877</v>
      </c>
      <c r="E187" s="17" t="s">
        <v>21</v>
      </c>
      <c r="F187" s="203">
        <v>3.23</v>
      </c>
      <c r="H187" s="32"/>
    </row>
    <row r="188" spans="2:8" s="1" customFormat="1" ht="16.899999999999999" customHeight="1">
      <c r="B188" s="32"/>
      <c r="C188" s="202" t="s">
        <v>21</v>
      </c>
      <c r="D188" s="202" t="s">
        <v>878</v>
      </c>
      <c r="E188" s="17" t="s">
        <v>21</v>
      </c>
      <c r="F188" s="203">
        <v>8.2100000000000009</v>
      </c>
      <c r="H188" s="32"/>
    </row>
    <row r="189" spans="2:8" s="1" customFormat="1" ht="16.899999999999999" customHeight="1">
      <c r="B189" s="32"/>
      <c r="C189" s="202" t="s">
        <v>482</v>
      </c>
      <c r="D189" s="202" t="s">
        <v>226</v>
      </c>
      <c r="E189" s="17" t="s">
        <v>21</v>
      </c>
      <c r="F189" s="203">
        <v>196.89</v>
      </c>
      <c r="H189" s="32"/>
    </row>
    <row r="190" spans="2:8" s="1" customFormat="1" ht="16.899999999999999" customHeight="1">
      <c r="B190" s="32"/>
      <c r="C190" s="204" t="s">
        <v>2837</v>
      </c>
      <c r="H190" s="32"/>
    </row>
    <row r="191" spans="2:8" s="1" customFormat="1" ht="22.5">
      <c r="B191" s="32"/>
      <c r="C191" s="202" t="s">
        <v>863</v>
      </c>
      <c r="D191" s="202" t="s">
        <v>864</v>
      </c>
      <c r="E191" s="17" t="s">
        <v>133</v>
      </c>
      <c r="F191" s="203">
        <v>196.89</v>
      </c>
      <c r="H191" s="32"/>
    </row>
    <row r="192" spans="2:8" s="1" customFormat="1" ht="16.899999999999999" customHeight="1">
      <c r="B192" s="32"/>
      <c r="C192" s="202" t="s">
        <v>893</v>
      </c>
      <c r="D192" s="202" t="s">
        <v>2859</v>
      </c>
      <c r="E192" s="17" t="s">
        <v>133</v>
      </c>
      <c r="F192" s="203">
        <v>229.59</v>
      </c>
      <c r="H192" s="32"/>
    </row>
    <row r="193" spans="2:8" s="1" customFormat="1" ht="16.899999999999999" customHeight="1">
      <c r="B193" s="32"/>
      <c r="C193" s="202" t="s">
        <v>882</v>
      </c>
      <c r="D193" s="202" t="s">
        <v>2860</v>
      </c>
      <c r="E193" s="17" t="s">
        <v>133</v>
      </c>
      <c r="F193" s="203">
        <v>229.59</v>
      </c>
      <c r="H193" s="32"/>
    </row>
    <row r="194" spans="2:8" s="1" customFormat="1" ht="16.899999999999999" customHeight="1">
      <c r="B194" s="32"/>
      <c r="C194" s="202" t="s">
        <v>887</v>
      </c>
      <c r="D194" s="202" t="s">
        <v>2861</v>
      </c>
      <c r="E194" s="17" t="s">
        <v>133</v>
      </c>
      <c r="F194" s="203">
        <v>688.77</v>
      </c>
      <c r="H194" s="32"/>
    </row>
    <row r="195" spans="2:8" s="1" customFormat="1" ht="16.899999999999999" customHeight="1">
      <c r="B195" s="32"/>
      <c r="C195" s="202" t="s">
        <v>842</v>
      </c>
      <c r="D195" s="202" t="s">
        <v>2862</v>
      </c>
      <c r="E195" s="17" t="s">
        <v>133</v>
      </c>
      <c r="F195" s="203">
        <v>229.59</v>
      </c>
      <c r="H195" s="32"/>
    </row>
    <row r="196" spans="2:8" s="1" customFormat="1" ht="22.5">
      <c r="B196" s="32"/>
      <c r="C196" s="202" t="s">
        <v>853</v>
      </c>
      <c r="D196" s="202" t="s">
        <v>2863</v>
      </c>
      <c r="E196" s="17" t="s">
        <v>133</v>
      </c>
      <c r="F196" s="203">
        <v>229.59</v>
      </c>
      <c r="H196" s="32"/>
    </row>
    <row r="197" spans="2:8" s="1" customFormat="1" ht="16.899999999999999" customHeight="1">
      <c r="B197" s="32"/>
      <c r="C197" s="202" t="s">
        <v>904</v>
      </c>
      <c r="D197" s="202" t="s">
        <v>905</v>
      </c>
      <c r="E197" s="17" t="s">
        <v>133</v>
      </c>
      <c r="F197" s="203">
        <v>229.59</v>
      </c>
      <c r="H197" s="32"/>
    </row>
    <row r="198" spans="2:8" s="1" customFormat="1" ht="16.899999999999999" customHeight="1">
      <c r="B198" s="32"/>
      <c r="C198" s="202" t="s">
        <v>848</v>
      </c>
      <c r="D198" s="202" t="s">
        <v>2851</v>
      </c>
      <c r="E198" s="17" t="s">
        <v>133</v>
      </c>
      <c r="F198" s="203">
        <v>229.59</v>
      </c>
      <c r="H198" s="32"/>
    </row>
    <row r="199" spans="2:8" s="1" customFormat="1" ht="16.899999999999999" customHeight="1">
      <c r="B199" s="32"/>
      <c r="C199" s="202" t="s">
        <v>1216</v>
      </c>
      <c r="D199" s="202" t="s">
        <v>2853</v>
      </c>
      <c r="E199" s="17" t="s">
        <v>133</v>
      </c>
      <c r="F199" s="203">
        <v>1135.18</v>
      </c>
      <c r="H199" s="32"/>
    </row>
    <row r="200" spans="2:8" s="1" customFormat="1" ht="16.899999999999999" customHeight="1">
      <c r="B200" s="32"/>
      <c r="C200" s="202" t="s">
        <v>1278</v>
      </c>
      <c r="D200" s="202" t="s">
        <v>2854</v>
      </c>
      <c r="E200" s="17" t="s">
        <v>133</v>
      </c>
      <c r="F200" s="203">
        <v>1135.18</v>
      </c>
      <c r="H200" s="32"/>
    </row>
    <row r="201" spans="2:8" s="1" customFormat="1" ht="16.899999999999999" customHeight="1">
      <c r="B201" s="32"/>
      <c r="C201" s="205" t="s">
        <v>485</v>
      </c>
      <c r="D201" s="206" t="s">
        <v>486</v>
      </c>
      <c r="E201" s="207" t="s">
        <v>133</v>
      </c>
      <c r="F201" s="208">
        <v>32.700000000000003</v>
      </c>
      <c r="H201" s="32"/>
    </row>
    <row r="202" spans="2:8" s="1" customFormat="1" ht="16.899999999999999" customHeight="1">
      <c r="B202" s="32"/>
      <c r="C202" s="202" t="s">
        <v>21</v>
      </c>
      <c r="D202" s="202" t="s">
        <v>924</v>
      </c>
      <c r="E202" s="17" t="s">
        <v>21</v>
      </c>
      <c r="F202" s="203">
        <v>0</v>
      </c>
      <c r="H202" s="32"/>
    </row>
    <row r="203" spans="2:8" s="1" customFormat="1" ht="16.899999999999999" customHeight="1">
      <c r="B203" s="32"/>
      <c r="C203" s="202" t="s">
        <v>21</v>
      </c>
      <c r="D203" s="202" t="s">
        <v>2864</v>
      </c>
      <c r="E203" s="17" t="s">
        <v>21</v>
      </c>
      <c r="F203" s="203">
        <v>1.47</v>
      </c>
      <c r="H203" s="32"/>
    </row>
    <row r="204" spans="2:8" s="1" customFormat="1" ht="16.899999999999999" customHeight="1">
      <c r="B204" s="32"/>
      <c r="C204" s="202" t="s">
        <v>21</v>
      </c>
      <c r="D204" s="202" t="s">
        <v>2865</v>
      </c>
      <c r="E204" s="17" t="s">
        <v>21</v>
      </c>
      <c r="F204" s="203">
        <v>22.07</v>
      </c>
      <c r="H204" s="32"/>
    </row>
    <row r="205" spans="2:8" s="1" customFormat="1" ht="16.899999999999999" customHeight="1">
      <c r="B205" s="32"/>
      <c r="C205" s="202" t="s">
        <v>21</v>
      </c>
      <c r="D205" s="202" t="s">
        <v>2866</v>
      </c>
      <c r="E205" s="17" t="s">
        <v>21</v>
      </c>
      <c r="F205" s="203">
        <v>1.62</v>
      </c>
      <c r="H205" s="32"/>
    </row>
    <row r="206" spans="2:8" s="1" customFormat="1" ht="16.899999999999999" customHeight="1">
      <c r="B206" s="32"/>
      <c r="C206" s="202" t="s">
        <v>21</v>
      </c>
      <c r="D206" s="202" t="s">
        <v>2867</v>
      </c>
      <c r="E206" s="17" t="s">
        <v>21</v>
      </c>
      <c r="F206" s="203">
        <v>1.62</v>
      </c>
      <c r="H206" s="32"/>
    </row>
    <row r="207" spans="2:8" s="1" customFormat="1" ht="16.899999999999999" customHeight="1">
      <c r="B207" s="32"/>
      <c r="C207" s="202" t="s">
        <v>21</v>
      </c>
      <c r="D207" s="202" t="s">
        <v>2868</v>
      </c>
      <c r="E207" s="17" t="s">
        <v>21</v>
      </c>
      <c r="F207" s="203">
        <v>1.43</v>
      </c>
      <c r="H207" s="32"/>
    </row>
    <row r="208" spans="2:8" s="1" customFormat="1" ht="16.899999999999999" customHeight="1">
      <c r="B208" s="32"/>
      <c r="C208" s="202" t="s">
        <v>21</v>
      </c>
      <c r="D208" s="202" t="s">
        <v>2869</v>
      </c>
      <c r="E208" s="17" t="s">
        <v>21</v>
      </c>
      <c r="F208" s="203">
        <v>1.33</v>
      </c>
      <c r="H208" s="32"/>
    </row>
    <row r="209" spans="2:8" s="1" customFormat="1" ht="16.899999999999999" customHeight="1">
      <c r="B209" s="32"/>
      <c r="C209" s="202" t="s">
        <v>21</v>
      </c>
      <c r="D209" s="202" t="s">
        <v>2870</v>
      </c>
      <c r="E209" s="17" t="s">
        <v>21</v>
      </c>
      <c r="F209" s="203">
        <v>1.59</v>
      </c>
      <c r="H209" s="32"/>
    </row>
    <row r="210" spans="2:8" s="1" customFormat="1" ht="16.899999999999999" customHeight="1">
      <c r="B210" s="32"/>
      <c r="C210" s="202" t="s">
        <v>21</v>
      </c>
      <c r="D210" s="202" t="s">
        <v>2871</v>
      </c>
      <c r="E210" s="17" t="s">
        <v>21</v>
      </c>
      <c r="F210" s="203">
        <v>1.57</v>
      </c>
      <c r="H210" s="32"/>
    </row>
    <row r="211" spans="2:8" s="1" customFormat="1" ht="16.899999999999999" customHeight="1">
      <c r="B211" s="32"/>
      <c r="C211" s="202" t="s">
        <v>485</v>
      </c>
      <c r="D211" s="202" t="s">
        <v>2872</v>
      </c>
      <c r="E211" s="17" t="s">
        <v>21</v>
      </c>
      <c r="F211" s="203">
        <v>32.700000000000003</v>
      </c>
      <c r="H211" s="32"/>
    </row>
    <row r="212" spans="2:8" s="1" customFormat="1" ht="16.899999999999999" customHeight="1">
      <c r="B212" s="32"/>
      <c r="C212" s="204" t="s">
        <v>2837</v>
      </c>
      <c r="H212" s="32"/>
    </row>
    <row r="213" spans="2:8" s="1" customFormat="1" ht="22.5">
      <c r="B213" s="32"/>
      <c r="C213" s="202" t="s">
        <v>858</v>
      </c>
      <c r="D213" s="202" t="s">
        <v>859</v>
      </c>
      <c r="E213" s="17" t="s">
        <v>133</v>
      </c>
      <c r="F213" s="203">
        <v>33.912697623994902</v>
      </c>
      <c r="H213" s="32"/>
    </row>
    <row r="214" spans="2:8" s="1" customFormat="1" ht="16.899999999999999" customHeight="1">
      <c r="B214" s="32"/>
      <c r="C214" s="202" t="s">
        <v>893</v>
      </c>
      <c r="D214" s="202" t="s">
        <v>2859</v>
      </c>
      <c r="E214" s="17" t="s">
        <v>133</v>
      </c>
      <c r="F214" s="203">
        <v>229.59</v>
      </c>
      <c r="H214" s="32"/>
    </row>
    <row r="215" spans="2:8" s="1" customFormat="1" ht="16.899999999999999" customHeight="1">
      <c r="B215" s="32"/>
      <c r="C215" s="202" t="s">
        <v>882</v>
      </c>
      <c r="D215" s="202" t="s">
        <v>2860</v>
      </c>
      <c r="E215" s="17" t="s">
        <v>133</v>
      </c>
      <c r="F215" s="203">
        <v>229.59</v>
      </c>
      <c r="H215" s="32"/>
    </row>
    <row r="216" spans="2:8" s="1" customFormat="1" ht="16.899999999999999" customHeight="1">
      <c r="B216" s="32"/>
      <c r="C216" s="202" t="s">
        <v>887</v>
      </c>
      <c r="D216" s="202" t="s">
        <v>2861</v>
      </c>
      <c r="E216" s="17" t="s">
        <v>133</v>
      </c>
      <c r="F216" s="203">
        <v>688.77</v>
      </c>
      <c r="H216" s="32"/>
    </row>
    <row r="217" spans="2:8" s="1" customFormat="1" ht="16.899999999999999" customHeight="1">
      <c r="B217" s="32"/>
      <c r="C217" s="202" t="s">
        <v>842</v>
      </c>
      <c r="D217" s="202" t="s">
        <v>2862</v>
      </c>
      <c r="E217" s="17" t="s">
        <v>133</v>
      </c>
      <c r="F217" s="203">
        <v>229.59</v>
      </c>
      <c r="H217" s="32"/>
    </row>
    <row r="218" spans="2:8" s="1" customFormat="1" ht="22.5">
      <c r="B218" s="32"/>
      <c r="C218" s="202" t="s">
        <v>853</v>
      </c>
      <c r="D218" s="202" t="s">
        <v>2863</v>
      </c>
      <c r="E218" s="17" t="s">
        <v>133</v>
      </c>
      <c r="F218" s="203">
        <v>229.59</v>
      </c>
      <c r="H218" s="32"/>
    </row>
    <row r="219" spans="2:8" s="1" customFormat="1" ht="16.899999999999999" customHeight="1">
      <c r="B219" s="32"/>
      <c r="C219" s="202" t="s">
        <v>904</v>
      </c>
      <c r="D219" s="202" t="s">
        <v>905</v>
      </c>
      <c r="E219" s="17" t="s">
        <v>133</v>
      </c>
      <c r="F219" s="203">
        <v>229.59</v>
      </c>
      <c r="H219" s="32"/>
    </row>
    <row r="220" spans="2:8" s="1" customFormat="1" ht="16.899999999999999" customHeight="1">
      <c r="B220" s="32"/>
      <c r="C220" s="202" t="s">
        <v>848</v>
      </c>
      <c r="D220" s="202" t="s">
        <v>2851</v>
      </c>
      <c r="E220" s="17" t="s">
        <v>133</v>
      </c>
      <c r="F220" s="203">
        <v>229.59</v>
      </c>
      <c r="H220" s="32"/>
    </row>
    <row r="221" spans="2:8" s="1" customFormat="1" ht="16.899999999999999" customHeight="1">
      <c r="B221" s="32"/>
      <c r="C221" s="202" t="s">
        <v>1216</v>
      </c>
      <c r="D221" s="202" t="s">
        <v>2853</v>
      </c>
      <c r="E221" s="17" t="s">
        <v>133</v>
      </c>
      <c r="F221" s="203">
        <v>1135.18</v>
      </c>
      <c r="H221" s="32"/>
    </row>
    <row r="222" spans="2:8" s="1" customFormat="1" ht="16.899999999999999" customHeight="1">
      <c r="B222" s="32"/>
      <c r="C222" s="202" t="s">
        <v>1278</v>
      </c>
      <c r="D222" s="202" t="s">
        <v>2854</v>
      </c>
      <c r="E222" s="17" t="s">
        <v>133</v>
      </c>
      <c r="F222" s="203">
        <v>1135.18</v>
      </c>
      <c r="H222" s="32"/>
    </row>
    <row r="223" spans="2:8" s="1" customFormat="1" ht="16.899999999999999" customHeight="1">
      <c r="B223" s="32"/>
      <c r="C223" s="205" t="s">
        <v>488</v>
      </c>
      <c r="D223" s="206" t="s">
        <v>489</v>
      </c>
      <c r="E223" s="207" t="s">
        <v>133</v>
      </c>
      <c r="F223" s="208">
        <v>24.6</v>
      </c>
      <c r="H223" s="32"/>
    </row>
    <row r="224" spans="2:8" s="1" customFormat="1" ht="16.899999999999999" customHeight="1">
      <c r="B224" s="32"/>
      <c r="C224" s="202" t="s">
        <v>21</v>
      </c>
      <c r="D224" s="202" t="s">
        <v>561</v>
      </c>
      <c r="E224" s="17" t="s">
        <v>21</v>
      </c>
      <c r="F224" s="203">
        <v>0</v>
      </c>
      <c r="H224" s="32"/>
    </row>
    <row r="225" spans="2:8" s="1" customFormat="1" ht="16.899999999999999" customHeight="1">
      <c r="B225" s="32"/>
      <c r="C225" s="202" t="s">
        <v>488</v>
      </c>
      <c r="D225" s="202" t="s">
        <v>562</v>
      </c>
      <c r="E225" s="17" t="s">
        <v>21</v>
      </c>
      <c r="F225" s="203">
        <v>24.6</v>
      </c>
      <c r="H225" s="32"/>
    </row>
    <row r="226" spans="2:8" s="1" customFormat="1" ht="16.899999999999999" customHeight="1">
      <c r="B226" s="32"/>
      <c r="C226" s="204" t="s">
        <v>2837</v>
      </c>
      <c r="H226" s="32"/>
    </row>
    <row r="227" spans="2:8" s="1" customFormat="1" ht="16.899999999999999" customHeight="1">
      <c r="B227" s="32"/>
      <c r="C227" s="202" t="s">
        <v>557</v>
      </c>
      <c r="D227" s="202" t="s">
        <v>2873</v>
      </c>
      <c r="E227" s="17" t="s">
        <v>133</v>
      </c>
      <c r="F227" s="203">
        <v>26.199000000000002</v>
      </c>
      <c r="H227" s="32"/>
    </row>
    <row r="228" spans="2:8" s="1" customFormat="1" ht="16.899999999999999" customHeight="1">
      <c r="B228" s="32"/>
      <c r="C228" s="205" t="s">
        <v>135</v>
      </c>
      <c r="D228" s="206" t="s">
        <v>136</v>
      </c>
      <c r="E228" s="207" t="s">
        <v>21</v>
      </c>
      <c r="F228" s="208">
        <v>9.3149999999999995</v>
      </c>
      <c r="H228" s="32"/>
    </row>
    <row r="229" spans="2:8" s="1" customFormat="1" ht="26.45" customHeight="1">
      <c r="B229" s="32"/>
      <c r="C229" s="209" t="s">
        <v>2874</v>
      </c>
      <c r="D229" s="209" t="s">
        <v>85</v>
      </c>
      <c r="H229" s="32"/>
    </row>
    <row r="230" spans="2:8" s="1" customFormat="1" ht="16.899999999999999" customHeight="1">
      <c r="B230" s="32"/>
      <c r="C230" s="205" t="s">
        <v>131</v>
      </c>
      <c r="D230" s="206" t="s">
        <v>132</v>
      </c>
      <c r="E230" s="207" t="s">
        <v>133</v>
      </c>
      <c r="F230" s="208">
        <v>909.3</v>
      </c>
      <c r="H230" s="32"/>
    </row>
    <row r="231" spans="2:8" s="1" customFormat="1" ht="16.899999999999999" customHeight="1">
      <c r="B231" s="32"/>
      <c r="C231" s="202" t="s">
        <v>21</v>
      </c>
      <c r="D231" s="202" t="s">
        <v>222</v>
      </c>
      <c r="E231" s="17" t="s">
        <v>21</v>
      </c>
      <c r="F231" s="203">
        <v>0</v>
      </c>
      <c r="H231" s="32"/>
    </row>
    <row r="232" spans="2:8" s="1" customFormat="1" ht="16.899999999999999" customHeight="1">
      <c r="B232" s="32"/>
      <c r="C232" s="202" t="s">
        <v>21</v>
      </c>
      <c r="D232" s="202" t="s">
        <v>223</v>
      </c>
      <c r="E232" s="17" t="s">
        <v>21</v>
      </c>
      <c r="F232" s="203">
        <v>708.6</v>
      </c>
      <c r="H232" s="32"/>
    </row>
    <row r="233" spans="2:8" s="1" customFormat="1" ht="16.899999999999999" customHeight="1">
      <c r="B233" s="32"/>
      <c r="C233" s="202" t="s">
        <v>21</v>
      </c>
      <c r="D233" s="202" t="s">
        <v>224</v>
      </c>
      <c r="E233" s="17" t="s">
        <v>21</v>
      </c>
      <c r="F233" s="203">
        <v>197.7</v>
      </c>
      <c r="H233" s="32"/>
    </row>
    <row r="234" spans="2:8" s="1" customFormat="1" ht="16.899999999999999" customHeight="1">
      <c r="B234" s="32"/>
      <c r="C234" s="202" t="s">
        <v>21</v>
      </c>
      <c r="D234" s="202" t="s">
        <v>225</v>
      </c>
      <c r="E234" s="17" t="s">
        <v>21</v>
      </c>
      <c r="F234" s="203">
        <v>3</v>
      </c>
      <c r="H234" s="32"/>
    </row>
    <row r="235" spans="2:8" s="1" customFormat="1" ht="16.899999999999999" customHeight="1">
      <c r="B235" s="32"/>
      <c r="C235" s="202" t="s">
        <v>131</v>
      </c>
      <c r="D235" s="202" t="s">
        <v>226</v>
      </c>
      <c r="E235" s="17" t="s">
        <v>21</v>
      </c>
      <c r="F235" s="203">
        <v>909.3</v>
      </c>
      <c r="H235" s="32"/>
    </row>
    <row r="236" spans="2:8" s="1" customFormat="1" ht="16.899999999999999" customHeight="1">
      <c r="B236" s="32"/>
      <c r="C236" s="204" t="s">
        <v>2837</v>
      </c>
      <c r="H236" s="32"/>
    </row>
    <row r="237" spans="2:8" s="1" customFormat="1" ht="16.899999999999999" customHeight="1">
      <c r="B237" s="32"/>
      <c r="C237" s="202" t="s">
        <v>216</v>
      </c>
      <c r="D237" s="202" t="s">
        <v>2875</v>
      </c>
      <c r="E237" s="17" t="s">
        <v>133</v>
      </c>
      <c r="F237" s="203">
        <v>968.40449999999998</v>
      </c>
      <c r="H237" s="32"/>
    </row>
    <row r="238" spans="2:8" s="1" customFormat="1" ht="16.899999999999999" customHeight="1">
      <c r="B238" s="32"/>
      <c r="C238" s="205" t="s">
        <v>135</v>
      </c>
      <c r="D238" s="206" t="s">
        <v>136</v>
      </c>
      <c r="E238" s="207" t="s">
        <v>21</v>
      </c>
      <c r="F238" s="208">
        <v>9.3149999999999995</v>
      </c>
      <c r="H238" s="32"/>
    </row>
    <row r="239" spans="2:8" s="1" customFormat="1" ht="16.899999999999999" customHeight="1">
      <c r="B239" s="32"/>
      <c r="C239" s="202" t="s">
        <v>21</v>
      </c>
      <c r="D239" s="202" t="s">
        <v>185</v>
      </c>
      <c r="E239" s="17" t="s">
        <v>21</v>
      </c>
      <c r="F239" s="203">
        <v>0</v>
      </c>
      <c r="H239" s="32"/>
    </row>
    <row r="240" spans="2:8" s="1" customFormat="1" ht="16.899999999999999" customHeight="1">
      <c r="B240" s="32"/>
      <c r="C240" s="202" t="s">
        <v>21</v>
      </c>
      <c r="D240" s="202" t="s">
        <v>195</v>
      </c>
      <c r="E240" s="17" t="s">
        <v>21</v>
      </c>
      <c r="F240" s="203">
        <v>7.38</v>
      </c>
      <c r="H240" s="32"/>
    </row>
    <row r="241" spans="2:8" s="1" customFormat="1" ht="16.899999999999999" customHeight="1">
      <c r="B241" s="32"/>
      <c r="C241" s="202" t="s">
        <v>21</v>
      </c>
      <c r="D241" s="202" t="s">
        <v>196</v>
      </c>
      <c r="E241" s="17" t="s">
        <v>21</v>
      </c>
      <c r="F241" s="203">
        <v>1.9350000000000001</v>
      </c>
      <c r="H241" s="32"/>
    </row>
    <row r="242" spans="2:8" s="1" customFormat="1" ht="16.899999999999999" customHeight="1">
      <c r="B242" s="32"/>
      <c r="C242" s="202" t="s">
        <v>135</v>
      </c>
      <c r="D242" s="202" t="s">
        <v>197</v>
      </c>
      <c r="E242" s="17" t="s">
        <v>21</v>
      </c>
      <c r="F242" s="203">
        <v>9.3149999999999995</v>
      </c>
      <c r="H242" s="32"/>
    </row>
    <row r="243" spans="2:8" s="1" customFormat="1" ht="16.899999999999999" customHeight="1">
      <c r="B243" s="32"/>
      <c r="C243" s="204" t="s">
        <v>2837</v>
      </c>
      <c r="H243" s="32"/>
    </row>
    <row r="244" spans="2:8" s="1" customFormat="1" ht="16.899999999999999" customHeight="1">
      <c r="B244" s="32"/>
      <c r="C244" s="202" t="s">
        <v>190</v>
      </c>
      <c r="D244" s="202" t="s">
        <v>2876</v>
      </c>
      <c r="E244" s="17" t="s">
        <v>192</v>
      </c>
      <c r="F244" s="203">
        <v>9.3149999999999995</v>
      </c>
      <c r="H244" s="32"/>
    </row>
    <row r="245" spans="2:8" s="1" customFormat="1" ht="22.5">
      <c r="B245" s="32"/>
      <c r="C245" s="202" t="s">
        <v>198</v>
      </c>
      <c r="D245" s="202" t="s">
        <v>2877</v>
      </c>
      <c r="E245" s="17" t="s">
        <v>192</v>
      </c>
      <c r="F245" s="203">
        <v>9.3149999999999995</v>
      </c>
      <c r="H245" s="32"/>
    </row>
    <row r="246" spans="2:8" s="1" customFormat="1" ht="22.5">
      <c r="B246" s="32"/>
      <c r="C246" s="202" t="s">
        <v>202</v>
      </c>
      <c r="D246" s="202" t="s">
        <v>2878</v>
      </c>
      <c r="E246" s="17" t="s">
        <v>192</v>
      </c>
      <c r="F246" s="203">
        <v>37.26</v>
      </c>
      <c r="H246" s="32"/>
    </row>
    <row r="247" spans="2:8" s="1" customFormat="1" ht="22.5">
      <c r="B247" s="32"/>
      <c r="C247" s="202" t="s">
        <v>310</v>
      </c>
      <c r="D247" s="202" t="s">
        <v>311</v>
      </c>
      <c r="E247" s="17" t="s">
        <v>307</v>
      </c>
      <c r="F247" s="203">
        <v>18.63</v>
      </c>
      <c r="H247" s="32"/>
    </row>
    <row r="248" spans="2:8" s="1" customFormat="1" ht="26.45" customHeight="1">
      <c r="B248" s="32"/>
      <c r="C248" s="209" t="s">
        <v>2879</v>
      </c>
      <c r="D248" s="209" t="s">
        <v>89</v>
      </c>
      <c r="H248" s="32"/>
    </row>
    <row r="249" spans="2:8" s="1" customFormat="1" ht="16.899999999999999" customHeight="1">
      <c r="B249" s="32"/>
      <c r="C249" s="205" t="s">
        <v>464</v>
      </c>
      <c r="D249" s="206" t="s">
        <v>465</v>
      </c>
      <c r="E249" s="207" t="s">
        <v>133</v>
      </c>
      <c r="F249" s="208">
        <v>2044.0360000000001</v>
      </c>
      <c r="H249" s="32"/>
    </row>
    <row r="250" spans="2:8" s="1" customFormat="1" ht="16.899999999999999" customHeight="1">
      <c r="B250" s="32"/>
      <c r="C250" s="202" t="s">
        <v>21</v>
      </c>
      <c r="D250" s="202" t="s">
        <v>583</v>
      </c>
      <c r="E250" s="17" t="s">
        <v>21</v>
      </c>
      <c r="F250" s="203">
        <v>0</v>
      </c>
      <c r="H250" s="32"/>
    </row>
    <row r="251" spans="2:8" s="1" customFormat="1" ht="16.899999999999999" customHeight="1">
      <c r="B251" s="32"/>
      <c r="C251" s="202" t="s">
        <v>21</v>
      </c>
      <c r="D251" s="202" t="s">
        <v>1130</v>
      </c>
      <c r="E251" s="17" t="s">
        <v>21</v>
      </c>
      <c r="F251" s="203">
        <v>226.56</v>
      </c>
      <c r="H251" s="32"/>
    </row>
    <row r="252" spans="2:8" s="1" customFormat="1" ht="16.899999999999999" customHeight="1">
      <c r="B252" s="32"/>
      <c r="C252" s="202" t="s">
        <v>21</v>
      </c>
      <c r="D252" s="202" t="s">
        <v>1131</v>
      </c>
      <c r="E252" s="17" t="s">
        <v>21</v>
      </c>
      <c r="F252" s="203">
        <v>245.16</v>
      </c>
      <c r="H252" s="32"/>
    </row>
    <row r="253" spans="2:8" s="1" customFormat="1" ht="16.899999999999999" customHeight="1">
      <c r="B253" s="32"/>
      <c r="C253" s="202" t="s">
        <v>21</v>
      </c>
      <c r="D253" s="202" t="s">
        <v>1132</v>
      </c>
      <c r="E253" s="17" t="s">
        <v>21</v>
      </c>
      <c r="F253" s="203">
        <v>133.88999999999999</v>
      </c>
      <c r="H253" s="32"/>
    </row>
    <row r="254" spans="2:8" s="1" customFormat="1" ht="16.899999999999999" customHeight="1">
      <c r="B254" s="32"/>
      <c r="C254" s="202" t="s">
        <v>21</v>
      </c>
      <c r="D254" s="202" t="s">
        <v>1133</v>
      </c>
      <c r="E254" s="17" t="s">
        <v>21</v>
      </c>
      <c r="F254" s="203">
        <v>17.8</v>
      </c>
      <c r="H254" s="32"/>
    </row>
    <row r="255" spans="2:8" s="1" customFormat="1" ht="16.899999999999999" customHeight="1">
      <c r="B255" s="32"/>
      <c r="C255" s="202" t="s">
        <v>21</v>
      </c>
      <c r="D255" s="202" t="s">
        <v>1134</v>
      </c>
      <c r="E255" s="17" t="s">
        <v>21</v>
      </c>
      <c r="F255" s="203">
        <v>10</v>
      </c>
      <c r="H255" s="32"/>
    </row>
    <row r="256" spans="2:8" s="1" customFormat="1" ht="16.899999999999999" customHeight="1">
      <c r="B256" s="32"/>
      <c r="C256" s="202" t="s">
        <v>21</v>
      </c>
      <c r="D256" s="202" t="s">
        <v>1135</v>
      </c>
      <c r="E256" s="17" t="s">
        <v>21</v>
      </c>
      <c r="F256" s="203">
        <v>108.6</v>
      </c>
      <c r="H256" s="32"/>
    </row>
    <row r="257" spans="2:8" s="1" customFormat="1" ht="16.899999999999999" customHeight="1">
      <c r="B257" s="32"/>
      <c r="C257" s="202" t="s">
        <v>21</v>
      </c>
      <c r="D257" s="202" t="s">
        <v>1136</v>
      </c>
      <c r="E257" s="17" t="s">
        <v>21</v>
      </c>
      <c r="F257" s="203">
        <v>40.799999999999997</v>
      </c>
      <c r="H257" s="32"/>
    </row>
    <row r="258" spans="2:8" s="1" customFormat="1" ht="16.899999999999999" customHeight="1">
      <c r="B258" s="32"/>
      <c r="C258" s="202" t="s">
        <v>21</v>
      </c>
      <c r="D258" s="202" t="s">
        <v>1137</v>
      </c>
      <c r="E258" s="17" t="s">
        <v>21</v>
      </c>
      <c r="F258" s="203">
        <v>23.4</v>
      </c>
      <c r="H258" s="32"/>
    </row>
    <row r="259" spans="2:8" s="1" customFormat="1" ht="16.899999999999999" customHeight="1">
      <c r="B259" s="32"/>
      <c r="C259" s="202" t="s">
        <v>21</v>
      </c>
      <c r="D259" s="202" t="s">
        <v>1138</v>
      </c>
      <c r="E259" s="17" t="s">
        <v>21</v>
      </c>
      <c r="F259" s="203">
        <v>86.19</v>
      </c>
      <c r="H259" s="32"/>
    </row>
    <row r="260" spans="2:8" s="1" customFormat="1" ht="16.899999999999999" customHeight="1">
      <c r="B260" s="32"/>
      <c r="C260" s="202" t="s">
        <v>21</v>
      </c>
      <c r="D260" s="202" t="s">
        <v>1139</v>
      </c>
      <c r="E260" s="17" t="s">
        <v>21</v>
      </c>
      <c r="F260" s="203">
        <v>23.4</v>
      </c>
      <c r="H260" s="32"/>
    </row>
    <row r="261" spans="2:8" s="1" customFormat="1" ht="16.899999999999999" customHeight="1">
      <c r="B261" s="32"/>
      <c r="C261" s="202" t="s">
        <v>21</v>
      </c>
      <c r="D261" s="202" t="s">
        <v>1140</v>
      </c>
      <c r="E261" s="17" t="s">
        <v>21</v>
      </c>
      <c r="F261" s="203">
        <v>34.5</v>
      </c>
      <c r="H261" s="32"/>
    </row>
    <row r="262" spans="2:8" s="1" customFormat="1" ht="16.899999999999999" customHeight="1">
      <c r="B262" s="32"/>
      <c r="C262" s="202" t="s">
        <v>21</v>
      </c>
      <c r="D262" s="202" t="s">
        <v>1141</v>
      </c>
      <c r="E262" s="17" t="s">
        <v>21</v>
      </c>
      <c r="F262" s="203">
        <v>10.62</v>
      </c>
      <c r="H262" s="32"/>
    </row>
    <row r="263" spans="2:8" s="1" customFormat="1" ht="7.35" customHeight="1">
      <c r="B263" s="41"/>
      <c r="C263" s="42"/>
      <c r="D263" s="42"/>
      <c r="E263" s="42"/>
      <c r="F263" s="42"/>
      <c r="G263" s="42"/>
      <c r="H263" s="32"/>
    </row>
    <row r="264" spans="2:8" s="1" customFormat="1" ht="11.25"/>
  </sheetData>
  <sheetProtection algorithmName="SHA-512" hashValue="X6Kl8I6PeXTyUeAIxU7gN24o1B0NWh+zWGUYiM3EnD3fxKjfQN5fzrrVFGFtcpOhaANoBsnafl0yS673P8oGQA==" saltValue="d6eVwh17lpTHkSu76rkLA7SDcg/QzY6hLO5l8W647vo2aG+f2ch2aE7jMd68Es2Kgs+KkQrf/WbyWa+bS/Cx/w==" spinCount="100000" sheet="1" objects="1" scenarios="1" formatColumns="0" formatRows="0"/>
  <mergeCells count="2">
    <mergeCell ref="D5:F5"/>
    <mergeCell ref="D6:F6"/>
  </mergeCells>
  <pageMargins left="0.7" right="0.7" top="0.78740157499999996" bottom="0.78740157499999996" header="0.3" footer="0.3"/>
  <pageSetup paperSize="9" fitToHeight="100" orientation="portrait" blackAndWhite="1"/>
  <headerFooter>
    <oddFooter>&amp;CStrana &amp;P z &amp;N</oddFooter>
  </headerFooter>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7CA1B7-D138-4160-A7DE-9E7C7CCB7033}">
  <sheetPr>
    <pageSetUpPr fitToPage="1"/>
  </sheetPr>
  <dimension ref="B1:AM80"/>
  <sheetViews>
    <sheetView tabSelected="1" zoomScaleNormal="100" workbookViewId="0">
      <selection activeCell="H7" sqref="H7"/>
    </sheetView>
  </sheetViews>
  <sheetFormatPr defaultRowHeight="15.75"/>
  <cols>
    <col min="1" max="1" width="5" style="258" customWidth="1"/>
    <col min="2" max="2" width="4.83203125" style="258" customWidth="1"/>
    <col min="3" max="3" width="4" style="265" customWidth="1"/>
    <col min="4" max="4" width="96.5" style="265" customWidth="1"/>
    <col min="5" max="5" width="3.33203125" style="258" customWidth="1"/>
    <col min="6" max="257" width="9.33203125" style="258"/>
    <col min="258" max="258" width="4.83203125" style="258" customWidth="1"/>
    <col min="259" max="259" width="4" style="258" customWidth="1"/>
    <col min="260" max="260" width="96.5" style="258" customWidth="1"/>
    <col min="261" max="513" width="9.33203125" style="258"/>
    <col min="514" max="514" width="4.83203125" style="258" customWidth="1"/>
    <col min="515" max="515" width="4" style="258" customWidth="1"/>
    <col min="516" max="516" width="96.5" style="258" customWidth="1"/>
    <col min="517" max="769" width="9.33203125" style="258"/>
    <col min="770" max="770" width="4.83203125" style="258" customWidth="1"/>
    <col min="771" max="771" width="4" style="258" customWidth="1"/>
    <col min="772" max="772" width="96.5" style="258" customWidth="1"/>
    <col min="773" max="1025" width="9.33203125" style="258"/>
    <col min="1026" max="1026" width="4.83203125" style="258" customWidth="1"/>
    <col min="1027" max="1027" width="4" style="258" customWidth="1"/>
    <col min="1028" max="1028" width="96.5" style="258" customWidth="1"/>
    <col min="1029" max="1281" width="9.33203125" style="258"/>
    <col min="1282" max="1282" width="4.83203125" style="258" customWidth="1"/>
    <col min="1283" max="1283" width="4" style="258" customWidth="1"/>
    <col min="1284" max="1284" width="96.5" style="258" customWidth="1"/>
    <col min="1285" max="1537" width="9.33203125" style="258"/>
    <col min="1538" max="1538" width="4.83203125" style="258" customWidth="1"/>
    <col min="1539" max="1539" width="4" style="258" customWidth="1"/>
    <col min="1540" max="1540" width="96.5" style="258" customWidth="1"/>
    <col min="1541" max="1793" width="9.33203125" style="258"/>
    <col min="1794" max="1794" width="4.83203125" style="258" customWidth="1"/>
    <col min="1795" max="1795" width="4" style="258" customWidth="1"/>
    <col min="1796" max="1796" width="96.5" style="258" customWidth="1"/>
    <col min="1797" max="2049" width="9.33203125" style="258"/>
    <col min="2050" max="2050" width="4.83203125" style="258" customWidth="1"/>
    <col min="2051" max="2051" width="4" style="258" customWidth="1"/>
    <col min="2052" max="2052" width="96.5" style="258" customWidth="1"/>
    <col min="2053" max="2305" width="9.33203125" style="258"/>
    <col min="2306" max="2306" width="4.83203125" style="258" customWidth="1"/>
    <col min="2307" max="2307" width="4" style="258" customWidth="1"/>
    <col min="2308" max="2308" width="96.5" style="258" customWidth="1"/>
    <col min="2309" max="2561" width="9.33203125" style="258"/>
    <col min="2562" max="2562" width="4.83203125" style="258" customWidth="1"/>
    <col min="2563" max="2563" width="4" style="258" customWidth="1"/>
    <col min="2564" max="2564" width="96.5" style="258" customWidth="1"/>
    <col min="2565" max="2817" width="9.33203125" style="258"/>
    <col min="2818" max="2818" width="4.83203125" style="258" customWidth="1"/>
    <col min="2819" max="2819" width="4" style="258" customWidth="1"/>
    <col min="2820" max="2820" width="96.5" style="258" customWidth="1"/>
    <col min="2821" max="3073" width="9.33203125" style="258"/>
    <col min="3074" max="3074" width="4.83203125" style="258" customWidth="1"/>
    <col min="3075" max="3075" width="4" style="258" customWidth="1"/>
    <col min="3076" max="3076" width="96.5" style="258" customWidth="1"/>
    <col min="3077" max="3329" width="9.33203125" style="258"/>
    <col min="3330" max="3330" width="4.83203125" style="258" customWidth="1"/>
    <col min="3331" max="3331" width="4" style="258" customWidth="1"/>
    <col min="3332" max="3332" width="96.5" style="258" customWidth="1"/>
    <col min="3333" max="3585" width="9.33203125" style="258"/>
    <col min="3586" max="3586" width="4.83203125" style="258" customWidth="1"/>
    <col min="3587" max="3587" width="4" style="258" customWidth="1"/>
    <col min="3588" max="3588" width="96.5" style="258" customWidth="1"/>
    <col min="3589" max="3841" width="9.33203125" style="258"/>
    <col min="3842" max="3842" width="4.83203125" style="258" customWidth="1"/>
    <col min="3843" max="3843" width="4" style="258" customWidth="1"/>
    <col min="3844" max="3844" width="96.5" style="258" customWidth="1"/>
    <col min="3845" max="4097" width="9.33203125" style="258"/>
    <col min="4098" max="4098" width="4.83203125" style="258" customWidth="1"/>
    <col min="4099" max="4099" width="4" style="258" customWidth="1"/>
    <col min="4100" max="4100" width="96.5" style="258" customWidth="1"/>
    <col min="4101" max="4353" width="9.33203125" style="258"/>
    <col min="4354" max="4354" width="4.83203125" style="258" customWidth="1"/>
    <col min="4355" max="4355" width="4" style="258" customWidth="1"/>
    <col min="4356" max="4356" width="96.5" style="258" customWidth="1"/>
    <col min="4357" max="4609" width="9.33203125" style="258"/>
    <col min="4610" max="4610" width="4.83203125" style="258" customWidth="1"/>
    <col min="4611" max="4611" width="4" style="258" customWidth="1"/>
    <col min="4612" max="4612" width="96.5" style="258" customWidth="1"/>
    <col min="4613" max="4865" width="9.33203125" style="258"/>
    <col min="4866" max="4866" width="4.83203125" style="258" customWidth="1"/>
    <col min="4867" max="4867" width="4" style="258" customWidth="1"/>
    <col min="4868" max="4868" width="96.5" style="258" customWidth="1"/>
    <col min="4869" max="5121" width="9.33203125" style="258"/>
    <col min="5122" max="5122" width="4.83203125" style="258" customWidth="1"/>
    <col min="5123" max="5123" width="4" style="258" customWidth="1"/>
    <col min="5124" max="5124" width="96.5" style="258" customWidth="1"/>
    <col min="5125" max="5377" width="9.33203125" style="258"/>
    <col min="5378" max="5378" width="4.83203125" style="258" customWidth="1"/>
    <col min="5379" max="5379" width="4" style="258" customWidth="1"/>
    <col min="5380" max="5380" width="96.5" style="258" customWidth="1"/>
    <col min="5381" max="5633" width="9.33203125" style="258"/>
    <col min="5634" max="5634" width="4.83203125" style="258" customWidth="1"/>
    <col min="5635" max="5635" width="4" style="258" customWidth="1"/>
    <col min="5636" max="5636" width="96.5" style="258" customWidth="1"/>
    <col min="5637" max="5889" width="9.33203125" style="258"/>
    <col min="5890" max="5890" width="4.83203125" style="258" customWidth="1"/>
    <col min="5891" max="5891" width="4" style="258" customWidth="1"/>
    <col min="5892" max="5892" width="96.5" style="258" customWidth="1"/>
    <col min="5893" max="6145" width="9.33203125" style="258"/>
    <col min="6146" max="6146" width="4.83203125" style="258" customWidth="1"/>
    <col min="6147" max="6147" width="4" style="258" customWidth="1"/>
    <col min="6148" max="6148" width="96.5" style="258" customWidth="1"/>
    <col min="6149" max="6401" width="9.33203125" style="258"/>
    <col min="6402" max="6402" width="4.83203125" style="258" customWidth="1"/>
    <col min="6403" max="6403" width="4" style="258" customWidth="1"/>
    <col min="6404" max="6404" width="96.5" style="258" customWidth="1"/>
    <col min="6405" max="6657" width="9.33203125" style="258"/>
    <col min="6658" max="6658" width="4.83203125" style="258" customWidth="1"/>
    <col min="6659" max="6659" width="4" style="258" customWidth="1"/>
    <col min="6660" max="6660" width="96.5" style="258" customWidth="1"/>
    <col min="6661" max="6913" width="9.33203125" style="258"/>
    <col min="6914" max="6914" width="4.83203125" style="258" customWidth="1"/>
    <col min="6915" max="6915" width="4" style="258" customWidth="1"/>
    <col min="6916" max="6916" width="96.5" style="258" customWidth="1"/>
    <col min="6917" max="7169" width="9.33203125" style="258"/>
    <col min="7170" max="7170" width="4.83203125" style="258" customWidth="1"/>
    <col min="7171" max="7171" width="4" style="258" customWidth="1"/>
    <col min="7172" max="7172" width="96.5" style="258" customWidth="1"/>
    <col min="7173" max="7425" width="9.33203125" style="258"/>
    <col min="7426" max="7426" width="4.83203125" style="258" customWidth="1"/>
    <col min="7427" max="7427" width="4" style="258" customWidth="1"/>
    <col min="7428" max="7428" width="96.5" style="258" customWidth="1"/>
    <col min="7429" max="7681" width="9.33203125" style="258"/>
    <col min="7682" max="7682" width="4.83203125" style="258" customWidth="1"/>
    <col min="7683" max="7683" width="4" style="258" customWidth="1"/>
    <col min="7684" max="7684" width="96.5" style="258" customWidth="1"/>
    <col min="7685" max="7937" width="9.33203125" style="258"/>
    <col min="7938" max="7938" width="4.83203125" style="258" customWidth="1"/>
    <col min="7939" max="7939" width="4" style="258" customWidth="1"/>
    <col min="7940" max="7940" width="96.5" style="258" customWidth="1"/>
    <col min="7941" max="8193" width="9.33203125" style="258"/>
    <col min="8194" max="8194" width="4.83203125" style="258" customWidth="1"/>
    <col min="8195" max="8195" width="4" style="258" customWidth="1"/>
    <col min="8196" max="8196" width="96.5" style="258" customWidth="1"/>
    <col min="8197" max="8449" width="9.33203125" style="258"/>
    <col min="8450" max="8450" width="4.83203125" style="258" customWidth="1"/>
    <col min="8451" max="8451" width="4" style="258" customWidth="1"/>
    <col min="8452" max="8452" width="96.5" style="258" customWidth="1"/>
    <col min="8453" max="8705" width="9.33203125" style="258"/>
    <col min="8706" max="8706" width="4.83203125" style="258" customWidth="1"/>
    <col min="8707" max="8707" width="4" style="258" customWidth="1"/>
    <col min="8708" max="8708" width="96.5" style="258" customWidth="1"/>
    <col min="8709" max="8961" width="9.33203125" style="258"/>
    <col min="8962" max="8962" width="4.83203125" style="258" customWidth="1"/>
    <col min="8963" max="8963" width="4" style="258" customWidth="1"/>
    <col min="8964" max="8964" width="96.5" style="258" customWidth="1"/>
    <col min="8965" max="9217" width="9.33203125" style="258"/>
    <col min="9218" max="9218" width="4.83203125" style="258" customWidth="1"/>
    <col min="9219" max="9219" width="4" style="258" customWidth="1"/>
    <col min="9220" max="9220" width="96.5" style="258" customWidth="1"/>
    <col min="9221" max="9473" width="9.33203125" style="258"/>
    <col min="9474" max="9474" width="4.83203125" style="258" customWidth="1"/>
    <col min="9475" max="9475" width="4" style="258" customWidth="1"/>
    <col min="9476" max="9476" width="96.5" style="258" customWidth="1"/>
    <col min="9477" max="9729" width="9.33203125" style="258"/>
    <col min="9730" max="9730" width="4.83203125" style="258" customWidth="1"/>
    <col min="9731" max="9731" width="4" style="258" customWidth="1"/>
    <col min="9732" max="9732" width="96.5" style="258" customWidth="1"/>
    <col min="9733" max="9985" width="9.33203125" style="258"/>
    <col min="9986" max="9986" width="4.83203125" style="258" customWidth="1"/>
    <col min="9987" max="9987" width="4" style="258" customWidth="1"/>
    <col min="9988" max="9988" width="96.5" style="258" customWidth="1"/>
    <col min="9989" max="10241" width="9.33203125" style="258"/>
    <col min="10242" max="10242" width="4.83203125" style="258" customWidth="1"/>
    <col min="10243" max="10243" width="4" style="258" customWidth="1"/>
    <col min="10244" max="10244" width="96.5" style="258" customWidth="1"/>
    <col min="10245" max="10497" width="9.33203125" style="258"/>
    <col min="10498" max="10498" width="4.83203125" style="258" customWidth="1"/>
    <col min="10499" max="10499" width="4" style="258" customWidth="1"/>
    <col min="10500" max="10500" width="96.5" style="258" customWidth="1"/>
    <col min="10501" max="10753" width="9.33203125" style="258"/>
    <col min="10754" max="10754" width="4.83203125" style="258" customWidth="1"/>
    <col min="10755" max="10755" width="4" style="258" customWidth="1"/>
    <col min="10756" max="10756" width="96.5" style="258" customWidth="1"/>
    <col min="10757" max="11009" width="9.33203125" style="258"/>
    <col min="11010" max="11010" width="4.83203125" style="258" customWidth="1"/>
    <col min="11011" max="11011" width="4" style="258" customWidth="1"/>
    <col min="11012" max="11012" width="96.5" style="258" customWidth="1"/>
    <col min="11013" max="11265" width="9.33203125" style="258"/>
    <col min="11266" max="11266" width="4.83203125" style="258" customWidth="1"/>
    <col min="11267" max="11267" width="4" style="258" customWidth="1"/>
    <col min="11268" max="11268" width="96.5" style="258" customWidth="1"/>
    <col min="11269" max="11521" width="9.33203125" style="258"/>
    <col min="11522" max="11522" width="4.83203125" style="258" customWidth="1"/>
    <col min="11523" max="11523" width="4" style="258" customWidth="1"/>
    <col min="11524" max="11524" width="96.5" style="258" customWidth="1"/>
    <col min="11525" max="11777" width="9.33203125" style="258"/>
    <col min="11778" max="11778" width="4.83203125" style="258" customWidth="1"/>
    <col min="11779" max="11779" width="4" style="258" customWidth="1"/>
    <col min="11780" max="11780" width="96.5" style="258" customWidth="1"/>
    <col min="11781" max="12033" width="9.33203125" style="258"/>
    <col min="12034" max="12034" width="4.83203125" style="258" customWidth="1"/>
    <col min="12035" max="12035" width="4" style="258" customWidth="1"/>
    <col min="12036" max="12036" width="96.5" style="258" customWidth="1"/>
    <col min="12037" max="12289" width="9.33203125" style="258"/>
    <col min="12290" max="12290" width="4.83203125" style="258" customWidth="1"/>
    <col min="12291" max="12291" width="4" style="258" customWidth="1"/>
    <col min="12292" max="12292" width="96.5" style="258" customWidth="1"/>
    <col min="12293" max="12545" width="9.33203125" style="258"/>
    <col min="12546" max="12546" width="4.83203125" style="258" customWidth="1"/>
    <col min="12547" max="12547" width="4" style="258" customWidth="1"/>
    <col min="12548" max="12548" width="96.5" style="258" customWidth="1"/>
    <col min="12549" max="12801" width="9.33203125" style="258"/>
    <col min="12802" max="12802" width="4.83203125" style="258" customWidth="1"/>
    <col min="12803" max="12803" width="4" style="258" customWidth="1"/>
    <col min="12804" max="12804" width="96.5" style="258" customWidth="1"/>
    <col min="12805" max="13057" width="9.33203125" style="258"/>
    <col min="13058" max="13058" width="4.83203125" style="258" customWidth="1"/>
    <col min="13059" max="13059" width="4" style="258" customWidth="1"/>
    <col min="13060" max="13060" width="96.5" style="258" customWidth="1"/>
    <col min="13061" max="13313" width="9.33203125" style="258"/>
    <col min="13314" max="13314" width="4.83203125" style="258" customWidth="1"/>
    <col min="13315" max="13315" width="4" style="258" customWidth="1"/>
    <col min="13316" max="13316" width="96.5" style="258" customWidth="1"/>
    <col min="13317" max="13569" width="9.33203125" style="258"/>
    <col min="13570" max="13570" width="4.83203125" style="258" customWidth="1"/>
    <col min="13571" max="13571" width="4" style="258" customWidth="1"/>
    <col min="13572" max="13572" width="96.5" style="258" customWidth="1"/>
    <col min="13573" max="13825" width="9.33203125" style="258"/>
    <col min="13826" max="13826" width="4.83203125" style="258" customWidth="1"/>
    <col min="13827" max="13827" width="4" style="258" customWidth="1"/>
    <col min="13828" max="13828" width="96.5" style="258" customWidth="1"/>
    <col min="13829" max="14081" width="9.33203125" style="258"/>
    <col min="14082" max="14082" width="4.83203125" style="258" customWidth="1"/>
    <col min="14083" max="14083" width="4" style="258" customWidth="1"/>
    <col min="14084" max="14084" width="96.5" style="258" customWidth="1"/>
    <col min="14085" max="14337" width="9.33203125" style="258"/>
    <col min="14338" max="14338" width="4.83203125" style="258" customWidth="1"/>
    <col min="14339" max="14339" width="4" style="258" customWidth="1"/>
    <col min="14340" max="14340" width="96.5" style="258" customWidth="1"/>
    <col min="14341" max="14593" width="9.33203125" style="258"/>
    <col min="14594" max="14594" width="4.83203125" style="258" customWidth="1"/>
    <col min="14595" max="14595" width="4" style="258" customWidth="1"/>
    <col min="14596" max="14596" width="96.5" style="258" customWidth="1"/>
    <col min="14597" max="14849" width="9.33203125" style="258"/>
    <col min="14850" max="14850" width="4.83203125" style="258" customWidth="1"/>
    <col min="14851" max="14851" width="4" style="258" customWidth="1"/>
    <col min="14852" max="14852" width="96.5" style="258" customWidth="1"/>
    <col min="14853" max="15105" width="9.33203125" style="258"/>
    <col min="15106" max="15106" width="4.83203125" style="258" customWidth="1"/>
    <col min="15107" max="15107" width="4" style="258" customWidth="1"/>
    <col min="15108" max="15108" width="96.5" style="258" customWidth="1"/>
    <col min="15109" max="15361" width="9.33203125" style="258"/>
    <col min="15362" max="15362" width="4.83203125" style="258" customWidth="1"/>
    <col min="15363" max="15363" width="4" style="258" customWidth="1"/>
    <col min="15364" max="15364" width="96.5" style="258" customWidth="1"/>
    <col min="15365" max="15617" width="9.33203125" style="258"/>
    <col min="15618" max="15618" width="4.83203125" style="258" customWidth="1"/>
    <col min="15619" max="15619" width="4" style="258" customWidth="1"/>
    <col min="15620" max="15620" width="96.5" style="258" customWidth="1"/>
    <col min="15621" max="15873" width="9.33203125" style="258"/>
    <col min="15874" max="15874" width="4.83203125" style="258" customWidth="1"/>
    <col min="15875" max="15875" width="4" style="258" customWidth="1"/>
    <col min="15876" max="15876" width="96.5" style="258" customWidth="1"/>
    <col min="15877" max="16129" width="9.33203125" style="258"/>
    <col min="16130" max="16130" width="4.83203125" style="258" customWidth="1"/>
    <col min="16131" max="16131" width="4" style="258" customWidth="1"/>
    <col min="16132" max="16132" width="96.5" style="258" customWidth="1"/>
    <col min="16133" max="16384" width="9.33203125" style="258"/>
  </cols>
  <sheetData>
    <row r="1" spans="2:39" ht="26.25" customHeight="1">
      <c r="B1" s="256" t="s">
        <v>2880</v>
      </c>
      <c r="C1" s="257"/>
      <c r="D1" s="257"/>
    </row>
    <row r="3" spans="2:39" ht="17.25">
      <c r="B3" s="259" t="s">
        <v>2881</v>
      </c>
      <c r="C3" s="260"/>
      <c r="D3" s="260"/>
    </row>
    <row r="4" spans="2:39" ht="9" customHeight="1">
      <c r="B4" s="261"/>
      <c r="C4" s="262"/>
      <c r="D4" s="262"/>
    </row>
    <row r="5" spans="2:39" ht="48.75" customHeight="1">
      <c r="B5" s="263" t="s">
        <v>2882</v>
      </c>
      <c r="C5" s="264"/>
      <c r="D5" s="264"/>
    </row>
    <row r="6" spans="2:39" ht="15.75" customHeight="1">
      <c r="B6" s="263" t="s">
        <v>2883</v>
      </c>
      <c r="C6" s="264"/>
      <c r="D6" s="264"/>
    </row>
    <row r="7" spans="2:39" ht="43.5" customHeight="1">
      <c r="B7" s="263" t="s">
        <v>2884</v>
      </c>
      <c r="C7" s="264"/>
      <c r="D7" s="264"/>
      <c r="I7" s="223"/>
      <c r="J7" s="222"/>
      <c r="K7" s="222"/>
      <c r="L7" s="222"/>
      <c r="M7" s="222"/>
      <c r="N7" s="222"/>
      <c r="O7" s="222"/>
      <c r="P7" s="222"/>
      <c r="Q7" s="222"/>
      <c r="R7" s="222"/>
      <c r="S7" s="222"/>
      <c r="T7" s="222"/>
      <c r="U7" s="222"/>
      <c r="V7" s="222"/>
      <c r="W7" s="222"/>
      <c r="X7" s="222"/>
      <c r="Y7" s="222"/>
      <c r="Z7" s="222"/>
      <c r="AA7" s="222"/>
      <c r="AB7" s="222"/>
      <c r="AC7" s="222"/>
      <c r="AD7" s="222"/>
      <c r="AE7" s="222"/>
      <c r="AF7" s="222"/>
      <c r="AG7" s="222"/>
      <c r="AH7" s="222"/>
      <c r="AI7" s="222"/>
      <c r="AJ7" s="222"/>
      <c r="AK7" s="222"/>
      <c r="AL7" s="222"/>
      <c r="AM7" s="222"/>
    </row>
    <row r="8" spans="2:39" ht="28.5" customHeight="1">
      <c r="B8" s="263" t="s">
        <v>2885</v>
      </c>
      <c r="C8" s="264"/>
      <c r="D8" s="264"/>
    </row>
    <row r="9" spans="2:39">
      <c r="B9" s="261"/>
      <c r="C9" s="262"/>
      <c r="D9" s="262"/>
    </row>
    <row r="10" spans="2:39" ht="17.25">
      <c r="B10" s="259" t="s">
        <v>2886</v>
      </c>
      <c r="C10" s="260"/>
      <c r="D10" s="260"/>
    </row>
    <row r="11" spans="2:39" ht="8.25" customHeight="1"/>
    <row r="12" spans="2:39" s="269" customFormat="1" ht="32.25" customHeight="1">
      <c r="B12" s="266" t="s">
        <v>2887</v>
      </c>
      <c r="C12" s="267" t="s">
        <v>2888</v>
      </c>
      <c r="D12" s="268"/>
    </row>
    <row r="13" spans="2:39" s="269" customFormat="1" ht="79.5" customHeight="1">
      <c r="B13" s="266" t="s">
        <v>2889</v>
      </c>
      <c r="C13" s="270" t="s">
        <v>2890</v>
      </c>
      <c r="D13" s="268"/>
      <c r="E13" s="271"/>
    </row>
    <row r="14" spans="2:39" s="269" customFormat="1" ht="69" customHeight="1">
      <c r="B14" s="266" t="s">
        <v>2891</v>
      </c>
      <c r="C14" s="272" t="s">
        <v>2892</v>
      </c>
      <c r="D14" s="268"/>
    </row>
    <row r="15" spans="2:39" s="269" customFormat="1" ht="94.5" customHeight="1">
      <c r="B15" s="266" t="s">
        <v>2893</v>
      </c>
      <c r="C15" s="272" t="s">
        <v>2894</v>
      </c>
      <c r="D15" s="268"/>
    </row>
    <row r="16" spans="2:39" s="269" customFormat="1" ht="84" customHeight="1">
      <c r="B16" s="266" t="s">
        <v>2895</v>
      </c>
      <c r="C16" s="272" t="s">
        <v>2896</v>
      </c>
      <c r="D16" s="268"/>
    </row>
    <row r="17" spans="2:4" s="269" customFormat="1" ht="123.75" customHeight="1">
      <c r="B17" s="266" t="s">
        <v>2897</v>
      </c>
      <c r="C17" s="272" t="s">
        <v>2898</v>
      </c>
      <c r="D17" s="268"/>
    </row>
    <row r="18" spans="2:4" s="269" customFormat="1" ht="135.75" customHeight="1">
      <c r="B18" s="266" t="s">
        <v>2899</v>
      </c>
      <c r="C18" s="272" t="s">
        <v>2900</v>
      </c>
      <c r="D18" s="268"/>
    </row>
    <row r="19" spans="2:4" s="269" customFormat="1" ht="46.5" customHeight="1">
      <c r="B19" s="266" t="s">
        <v>2901</v>
      </c>
      <c r="C19" s="272" t="s">
        <v>2902</v>
      </c>
      <c r="D19" s="268"/>
    </row>
    <row r="20" spans="2:4" s="269" customFormat="1" ht="46.5" customHeight="1">
      <c r="C20" s="273" t="s">
        <v>2903</v>
      </c>
      <c r="D20" s="274" t="s">
        <v>2904</v>
      </c>
    </row>
    <row r="21" spans="2:4" s="269" customFormat="1" ht="57.75" customHeight="1">
      <c r="C21" s="273" t="s">
        <v>2903</v>
      </c>
      <c r="D21" s="274" t="s">
        <v>2905</v>
      </c>
    </row>
    <row r="22" spans="2:4" s="269" customFormat="1" ht="19.5" customHeight="1">
      <c r="C22" s="273" t="s">
        <v>2903</v>
      </c>
      <c r="D22" s="274" t="s">
        <v>2906</v>
      </c>
    </row>
    <row r="23" spans="2:4" s="269" customFormat="1" ht="19.5" customHeight="1">
      <c r="C23" s="273" t="s">
        <v>2903</v>
      </c>
      <c r="D23" s="274" t="s">
        <v>2907</v>
      </c>
    </row>
    <row r="24" spans="2:4" s="269" customFormat="1" ht="60" customHeight="1">
      <c r="C24" s="273" t="s">
        <v>2903</v>
      </c>
      <c r="D24" s="275" t="s">
        <v>2908</v>
      </c>
    </row>
    <row r="25" spans="2:4" s="269" customFormat="1" ht="19.5" customHeight="1">
      <c r="C25" s="273" t="s">
        <v>2903</v>
      </c>
      <c r="D25" s="274" t="s">
        <v>2909</v>
      </c>
    </row>
    <row r="26" spans="2:4" s="269" customFormat="1" ht="30.75" customHeight="1">
      <c r="C26" s="273" t="s">
        <v>2903</v>
      </c>
      <c r="D26" s="274" t="s">
        <v>2910</v>
      </c>
    </row>
    <row r="27" spans="2:4" s="269" customFormat="1" ht="42.75" customHeight="1">
      <c r="C27" s="273" t="s">
        <v>2903</v>
      </c>
      <c r="D27" s="274" t="s">
        <v>2911</v>
      </c>
    </row>
    <row r="28" spans="2:4" s="269" customFormat="1" ht="45" customHeight="1">
      <c r="C28" s="273" t="s">
        <v>2903</v>
      </c>
      <c r="D28" s="274" t="s">
        <v>2912</v>
      </c>
    </row>
    <row r="29" spans="2:4" s="269" customFormat="1" ht="31.5" customHeight="1">
      <c r="C29" s="273" t="s">
        <v>2903</v>
      </c>
      <c r="D29" s="274" t="s">
        <v>2913</v>
      </c>
    </row>
    <row r="30" spans="2:4" s="269" customFormat="1" ht="30.75" customHeight="1">
      <c r="C30" s="273" t="s">
        <v>2903</v>
      </c>
      <c r="D30" s="274" t="s">
        <v>2914</v>
      </c>
    </row>
    <row r="31" spans="2:4" s="269" customFormat="1" ht="24.75" customHeight="1">
      <c r="C31" s="273" t="s">
        <v>2903</v>
      </c>
      <c r="D31" s="274" t="s">
        <v>2915</v>
      </c>
    </row>
    <row r="32" spans="2:4" s="269" customFormat="1" ht="22.5" customHeight="1">
      <c r="C32" s="273" t="s">
        <v>2903</v>
      </c>
      <c r="D32" s="274" t="s">
        <v>2916</v>
      </c>
    </row>
    <row r="33" spans="2:4" s="269" customFormat="1" ht="48" customHeight="1">
      <c r="C33" s="276" t="s">
        <v>2917</v>
      </c>
      <c r="D33" s="268"/>
    </row>
    <row r="34" spans="2:4" s="269" customFormat="1" ht="57" customHeight="1">
      <c r="B34" s="266" t="s">
        <v>2918</v>
      </c>
      <c r="C34" s="270" t="s">
        <v>2919</v>
      </c>
      <c r="D34" s="277"/>
    </row>
    <row r="35" spans="2:4" s="269" customFormat="1" ht="23.25" customHeight="1">
      <c r="C35" s="273" t="s">
        <v>2903</v>
      </c>
      <c r="D35" s="278" t="s">
        <v>2920</v>
      </c>
    </row>
    <row r="36" spans="2:4" s="269" customFormat="1" ht="36" customHeight="1">
      <c r="C36" s="273" t="s">
        <v>2903</v>
      </c>
      <c r="D36" s="278" t="s">
        <v>2921</v>
      </c>
    </row>
    <row r="37" spans="2:4" s="269" customFormat="1" ht="30.75" customHeight="1">
      <c r="C37" s="273" t="s">
        <v>2903</v>
      </c>
      <c r="D37" s="278" t="s">
        <v>2922</v>
      </c>
    </row>
    <row r="38" spans="2:4" s="269" customFormat="1" ht="34.5" customHeight="1">
      <c r="C38" s="273" t="s">
        <v>2903</v>
      </c>
      <c r="D38" s="278" t="s">
        <v>2923</v>
      </c>
    </row>
    <row r="39" spans="2:4" s="269" customFormat="1" ht="21" customHeight="1">
      <c r="C39" s="273" t="s">
        <v>2903</v>
      </c>
      <c r="D39" s="278" t="s">
        <v>2924</v>
      </c>
    </row>
    <row r="40" spans="2:4" s="269" customFormat="1" ht="22.5" customHeight="1">
      <c r="C40" s="273" t="s">
        <v>2903</v>
      </c>
      <c r="D40" s="278" t="s">
        <v>2925</v>
      </c>
    </row>
    <row r="41" spans="2:4" s="269" customFormat="1" ht="33.75" customHeight="1">
      <c r="C41" s="273" t="s">
        <v>2903</v>
      </c>
      <c r="D41" s="278" t="s">
        <v>2926</v>
      </c>
    </row>
    <row r="42" spans="2:4" s="269" customFormat="1" ht="48" customHeight="1">
      <c r="C42" s="273" t="s">
        <v>2903</v>
      </c>
      <c r="D42" s="278" t="s">
        <v>2927</v>
      </c>
    </row>
    <row r="43" spans="2:4" s="269" customFormat="1" ht="27.75" customHeight="1">
      <c r="C43" s="273" t="s">
        <v>2903</v>
      </c>
      <c r="D43" s="278" t="s">
        <v>2928</v>
      </c>
    </row>
    <row r="44" spans="2:4" s="269" customFormat="1" ht="33.75" customHeight="1">
      <c r="C44" s="273" t="s">
        <v>2903</v>
      </c>
      <c r="D44" s="278" t="s">
        <v>2929</v>
      </c>
    </row>
    <row r="45" spans="2:4" s="269" customFormat="1" ht="19.5" customHeight="1">
      <c r="C45" s="273" t="s">
        <v>2903</v>
      </c>
      <c r="D45" s="278" t="s">
        <v>2930</v>
      </c>
    </row>
    <row r="46" spans="2:4" s="269" customFormat="1" ht="19.5" customHeight="1">
      <c r="C46" s="273" t="s">
        <v>2903</v>
      </c>
      <c r="D46" s="278" t="s">
        <v>2931</v>
      </c>
    </row>
    <row r="47" spans="2:4" s="269" customFormat="1" ht="33.75" customHeight="1">
      <c r="C47" s="273" t="s">
        <v>2903</v>
      </c>
      <c r="D47" s="278" t="s">
        <v>2932</v>
      </c>
    </row>
    <row r="48" spans="2:4" s="269" customFormat="1" ht="33.75" customHeight="1">
      <c r="C48" s="273" t="s">
        <v>2903</v>
      </c>
      <c r="D48" s="278" t="s">
        <v>2933</v>
      </c>
    </row>
    <row r="49" spans="2:4" s="269" customFormat="1" ht="42.75" customHeight="1">
      <c r="C49" s="272" t="s">
        <v>2934</v>
      </c>
      <c r="D49" s="268"/>
    </row>
    <row r="50" spans="2:4" ht="15.75" customHeight="1">
      <c r="C50" s="279"/>
    </row>
    <row r="51" spans="2:4" ht="17.25">
      <c r="B51" s="259" t="s">
        <v>2935</v>
      </c>
      <c r="C51" s="260"/>
      <c r="D51" s="260"/>
    </row>
    <row r="52" spans="2:4">
      <c r="C52" s="279"/>
    </row>
    <row r="53" spans="2:4" s="269" customFormat="1" ht="36.75" customHeight="1">
      <c r="B53" s="270" t="s">
        <v>2936</v>
      </c>
      <c r="C53" s="270"/>
      <c r="D53" s="270"/>
    </row>
    <row r="54" spans="2:4" ht="55.5" customHeight="1">
      <c r="B54" s="270" t="s">
        <v>2937</v>
      </c>
      <c r="C54" s="270"/>
      <c r="D54" s="270"/>
    </row>
    <row r="55" spans="2:4" ht="83.25" customHeight="1">
      <c r="B55" s="270" t="s">
        <v>2938</v>
      </c>
      <c r="C55" s="270"/>
      <c r="D55" s="270"/>
    </row>
    <row r="56" spans="2:4">
      <c r="C56" s="279"/>
    </row>
    <row r="57" spans="2:4">
      <c r="C57" s="279"/>
    </row>
    <row r="58" spans="2:4">
      <c r="C58" s="279"/>
    </row>
    <row r="59" spans="2:4">
      <c r="C59" s="279"/>
    </row>
    <row r="60" spans="2:4">
      <c r="C60" s="279"/>
    </row>
    <row r="61" spans="2:4">
      <c r="C61" s="279"/>
    </row>
    <row r="62" spans="2:4">
      <c r="C62" s="279"/>
    </row>
    <row r="63" spans="2:4">
      <c r="C63" s="279"/>
    </row>
    <row r="64" spans="2:4">
      <c r="C64" s="279"/>
    </row>
    <row r="65" spans="3:4">
      <c r="C65" s="280"/>
    </row>
    <row r="66" spans="3:4">
      <c r="C66" s="280"/>
    </row>
    <row r="67" spans="3:4" ht="14.25">
      <c r="C67" s="280"/>
      <c r="D67" s="258"/>
    </row>
    <row r="68" spans="3:4" ht="14.25">
      <c r="C68" s="280"/>
      <c r="D68" s="258"/>
    </row>
    <row r="69" spans="3:4" ht="14.25">
      <c r="C69" s="280"/>
      <c r="D69" s="258"/>
    </row>
    <row r="70" spans="3:4" ht="14.25">
      <c r="C70" s="280"/>
      <c r="D70" s="258"/>
    </row>
    <row r="71" spans="3:4" ht="14.25">
      <c r="C71" s="280"/>
      <c r="D71" s="258"/>
    </row>
    <row r="72" spans="3:4" ht="14.25">
      <c r="C72" s="280"/>
      <c r="D72" s="258"/>
    </row>
    <row r="73" spans="3:4" ht="14.25">
      <c r="C73" s="280"/>
      <c r="D73" s="258"/>
    </row>
    <row r="74" spans="3:4" ht="14.25">
      <c r="C74" s="280"/>
      <c r="D74" s="258"/>
    </row>
    <row r="75" spans="3:4" ht="14.25">
      <c r="C75" s="280"/>
      <c r="D75" s="258"/>
    </row>
    <row r="76" spans="3:4" ht="14.25">
      <c r="C76" s="280"/>
      <c r="D76" s="258"/>
    </row>
    <row r="77" spans="3:4" ht="14.25">
      <c r="C77" s="280"/>
      <c r="D77" s="258"/>
    </row>
    <row r="78" spans="3:4" ht="14.25">
      <c r="C78" s="280"/>
      <c r="D78" s="258"/>
    </row>
    <row r="79" spans="3:4" ht="14.25">
      <c r="C79" s="280"/>
      <c r="D79" s="258"/>
    </row>
    <row r="80" spans="3:4" ht="14.25">
      <c r="C80" s="280"/>
      <c r="D80" s="258"/>
    </row>
  </sheetData>
  <sheetProtection algorithmName="SHA-512" hashValue="t2ePDBaSD3PFR0+V73qpCOcpggL12tR0BeQprjcjlh/bPK7R0bdkpahhGMGSisBHVIYladOHHwpMRG7U9uPM8A==" saltValue="LPua793XLRZreYoT18KplA==" spinCount="100000" sheet="1" selectLockedCells="1" selectUnlockedCells="1"/>
  <mergeCells count="23">
    <mergeCell ref="C49:D49"/>
    <mergeCell ref="B51:D51"/>
    <mergeCell ref="B53:D53"/>
    <mergeCell ref="B54:D54"/>
    <mergeCell ref="B55:D55"/>
    <mergeCell ref="C16:D16"/>
    <mergeCell ref="C17:D17"/>
    <mergeCell ref="C18:D18"/>
    <mergeCell ref="C19:D19"/>
    <mergeCell ref="C33:D33"/>
    <mergeCell ref="C34:D34"/>
    <mergeCell ref="B8:D8"/>
    <mergeCell ref="B10:D10"/>
    <mergeCell ref="C12:D12"/>
    <mergeCell ref="C13:D13"/>
    <mergeCell ref="C14:D14"/>
    <mergeCell ref="C15:D15"/>
    <mergeCell ref="B1:D1"/>
    <mergeCell ref="B3:D3"/>
    <mergeCell ref="B5:D5"/>
    <mergeCell ref="B6:D6"/>
    <mergeCell ref="B7:D7"/>
    <mergeCell ref="I7:AM7"/>
  </mergeCells>
  <pageMargins left="0.7" right="0.7" top="0.75" bottom="0.75" header="0.3" footer="0.3"/>
  <pageSetup paperSize="9" scale="98" fitToHeight="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322"/>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56" ht="36.950000000000003" customHeight="1">
      <c r="L2" s="222"/>
      <c r="M2" s="222"/>
      <c r="N2" s="222"/>
      <c r="O2" s="222"/>
      <c r="P2" s="222"/>
      <c r="Q2" s="222"/>
      <c r="R2" s="222"/>
      <c r="S2" s="222"/>
      <c r="T2" s="222"/>
      <c r="U2" s="222"/>
      <c r="V2" s="222"/>
      <c r="AT2" s="17" t="s">
        <v>87</v>
      </c>
      <c r="AZ2" s="90" t="s">
        <v>131</v>
      </c>
      <c r="BA2" s="90" t="s">
        <v>132</v>
      </c>
      <c r="BB2" s="90" t="s">
        <v>133</v>
      </c>
      <c r="BC2" s="90" t="s">
        <v>134</v>
      </c>
      <c r="BD2" s="90" t="s">
        <v>82</v>
      </c>
    </row>
    <row r="3" spans="2:56" ht="6.95" hidden="1" customHeight="1">
      <c r="B3" s="18"/>
      <c r="C3" s="19"/>
      <c r="D3" s="19"/>
      <c r="E3" s="19"/>
      <c r="F3" s="19"/>
      <c r="G3" s="19"/>
      <c r="H3" s="19"/>
      <c r="I3" s="19"/>
      <c r="J3" s="19"/>
      <c r="K3" s="19"/>
      <c r="L3" s="20"/>
      <c r="AT3" s="17" t="s">
        <v>82</v>
      </c>
      <c r="AZ3" s="90" t="s">
        <v>135</v>
      </c>
      <c r="BA3" s="90" t="s">
        <v>136</v>
      </c>
      <c r="BB3" s="90" t="s">
        <v>21</v>
      </c>
      <c r="BC3" s="90" t="s">
        <v>137</v>
      </c>
      <c r="BD3" s="90" t="s">
        <v>82</v>
      </c>
    </row>
    <row r="4" spans="2:56" ht="24.95" hidden="1" customHeight="1">
      <c r="B4" s="20"/>
      <c r="D4" s="21" t="s">
        <v>138</v>
      </c>
      <c r="L4" s="20"/>
      <c r="M4" s="91" t="s">
        <v>10</v>
      </c>
      <c r="AT4" s="17" t="s">
        <v>4</v>
      </c>
    </row>
    <row r="5" spans="2:56" ht="6.95" hidden="1" customHeight="1">
      <c r="B5" s="20"/>
      <c r="L5" s="20"/>
    </row>
    <row r="6" spans="2:56" ht="12" hidden="1" customHeight="1">
      <c r="B6" s="20"/>
      <c r="D6" s="27" t="s">
        <v>16</v>
      </c>
      <c r="L6" s="20"/>
    </row>
    <row r="7" spans="2:56" ht="26.25" hidden="1" customHeight="1">
      <c r="B7" s="20"/>
      <c r="E7" s="252" t="str">
        <f>'Rekapitulace stavby'!K6</f>
        <v>Modernizace a rozšíření centrální sterilizace CS I v pavilonu A – Masarykova nem. v Ústí nad Labem</v>
      </c>
      <c r="F7" s="253"/>
      <c r="G7" s="253"/>
      <c r="H7" s="253"/>
      <c r="L7" s="20"/>
    </row>
    <row r="8" spans="2:56" ht="12" hidden="1" customHeight="1">
      <c r="B8" s="20"/>
      <c r="D8" s="27" t="s">
        <v>139</v>
      </c>
      <c r="L8" s="20"/>
    </row>
    <row r="9" spans="2:56" s="1" customFormat="1" ht="16.5" hidden="1" customHeight="1">
      <c r="B9" s="32"/>
      <c r="E9" s="252" t="s">
        <v>140</v>
      </c>
      <c r="F9" s="254"/>
      <c r="G9" s="254"/>
      <c r="H9" s="254"/>
      <c r="L9" s="32"/>
    </row>
    <row r="10" spans="2:56" s="1" customFormat="1" ht="12" hidden="1" customHeight="1">
      <c r="B10" s="32"/>
      <c r="D10" s="27" t="s">
        <v>141</v>
      </c>
      <c r="L10" s="32"/>
    </row>
    <row r="11" spans="2:56" s="1" customFormat="1" ht="16.5" hidden="1" customHeight="1">
      <c r="B11" s="32"/>
      <c r="E11" s="215" t="s">
        <v>142</v>
      </c>
      <c r="F11" s="254"/>
      <c r="G11" s="254"/>
      <c r="H11" s="254"/>
      <c r="L11" s="32"/>
    </row>
    <row r="12" spans="2:56" s="1" customFormat="1" ht="11.25" hidden="1">
      <c r="B12" s="32"/>
      <c r="L12" s="32"/>
    </row>
    <row r="13" spans="2:56" s="1" customFormat="1" ht="12" hidden="1" customHeight="1">
      <c r="B13" s="32"/>
      <c r="D13" s="27" t="s">
        <v>18</v>
      </c>
      <c r="F13" s="25" t="s">
        <v>21</v>
      </c>
      <c r="I13" s="27" t="s">
        <v>20</v>
      </c>
      <c r="J13" s="25" t="s">
        <v>21</v>
      </c>
      <c r="L13" s="32"/>
    </row>
    <row r="14" spans="2:56" s="1" customFormat="1" ht="12" hidden="1" customHeight="1">
      <c r="B14" s="32"/>
      <c r="D14" s="27" t="s">
        <v>22</v>
      </c>
      <c r="F14" s="25" t="s">
        <v>23</v>
      </c>
      <c r="I14" s="27" t="s">
        <v>24</v>
      </c>
      <c r="J14" s="49" t="str">
        <f>'Rekapitulace stavby'!AN8</f>
        <v>30. 11. 2023</v>
      </c>
      <c r="L14" s="32"/>
    </row>
    <row r="15" spans="2:56" s="1" customFormat="1" ht="10.9" hidden="1" customHeight="1">
      <c r="B15" s="32"/>
      <c r="L15" s="32"/>
    </row>
    <row r="16" spans="2:56" s="1" customFormat="1" ht="12" hidden="1" customHeight="1">
      <c r="B16" s="32"/>
      <c r="D16" s="27" t="s">
        <v>26</v>
      </c>
      <c r="I16" s="27" t="s">
        <v>27</v>
      </c>
      <c r="J16" s="25" t="s">
        <v>28</v>
      </c>
      <c r="L16" s="32"/>
    </row>
    <row r="17" spans="2:12" s="1" customFormat="1" ht="18" hidden="1" customHeight="1">
      <c r="B17" s="32"/>
      <c r="E17" s="25" t="s">
        <v>29</v>
      </c>
      <c r="I17" s="27" t="s">
        <v>30</v>
      </c>
      <c r="J17" s="25" t="s">
        <v>21</v>
      </c>
      <c r="L17" s="32"/>
    </row>
    <row r="18" spans="2:12" s="1" customFormat="1" ht="6.95" hidden="1" customHeight="1">
      <c r="B18" s="32"/>
      <c r="L18" s="32"/>
    </row>
    <row r="19" spans="2:12" s="1" customFormat="1" ht="12" hidden="1" customHeight="1">
      <c r="B19" s="32"/>
      <c r="D19" s="27" t="s">
        <v>31</v>
      </c>
      <c r="I19" s="27" t="s">
        <v>27</v>
      </c>
      <c r="J19" s="28" t="str">
        <f>'Rekapitulace stavby'!AN13</f>
        <v>Vyplň údaj</v>
      </c>
      <c r="L19" s="32"/>
    </row>
    <row r="20" spans="2:12" s="1" customFormat="1" ht="18" hidden="1" customHeight="1">
      <c r="B20" s="32"/>
      <c r="E20" s="255" t="str">
        <f>'Rekapitulace stavby'!E14</f>
        <v>Vyplň údaj</v>
      </c>
      <c r="F20" s="221"/>
      <c r="G20" s="221"/>
      <c r="H20" s="221"/>
      <c r="I20" s="27" t="s">
        <v>30</v>
      </c>
      <c r="J20" s="28" t="str">
        <f>'Rekapitulace stavby'!AN14</f>
        <v>Vyplň údaj</v>
      </c>
      <c r="L20" s="32"/>
    </row>
    <row r="21" spans="2:12" s="1" customFormat="1" ht="6.95" hidden="1" customHeight="1">
      <c r="B21" s="32"/>
      <c r="L21" s="32"/>
    </row>
    <row r="22" spans="2:12" s="1" customFormat="1" ht="12" hidden="1" customHeight="1">
      <c r="B22" s="32"/>
      <c r="D22" s="27" t="s">
        <v>33</v>
      </c>
      <c r="I22" s="27" t="s">
        <v>27</v>
      </c>
      <c r="J22" s="25" t="s">
        <v>34</v>
      </c>
      <c r="L22" s="32"/>
    </row>
    <row r="23" spans="2:12" s="1" customFormat="1" ht="18" hidden="1" customHeight="1">
      <c r="B23" s="32"/>
      <c r="E23" s="25" t="s">
        <v>35</v>
      </c>
      <c r="I23" s="27" t="s">
        <v>30</v>
      </c>
      <c r="J23" s="25" t="s">
        <v>21</v>
      </c>
      <c r="L23" s="32"/>
    </row>
    <row r="24" spans="2:12" s="1" customFormat="1" ht="6.95" hidden="1" customHeight="1">
      <c r="B24" s="32"/>
      <c r="L24" s="32"/>
    </row>
    <row r="25" spans="2:12" s="1" customFormat="1" ht="12" hidden="1" customHeight="1">
      <c r="B25" s="32"/>
      <c r="D25" s="27" t="s">
        <v>36</v>
      </c>
      <c r="I25" s="27" t="s">
        <v>27</v>
      </c>
      <c r="J25" s="25" t="s">
        <v>34</v>
      </c>
      <c r="L25" s="32"/>
    </row>
    <row r="26" spans="2:12" s="1" customFormat="1" ht="18" hidden="1" customHeight="1">
      <c r="B26" s="32"/>
      <c r="E26" s="25" t="s">
        <v>35</v>
      </c>
      <c r="I26" s="27" t="s">
        <v>30</v>
      </c>
      <c r="J26" s="25" t="s">
        <v>21</v>
      </c>
      <c r="L26" s="32"/>
    </row>
    <row r="27" spans="2:12" s="1" customFormat="1" ht="6.95" hidden="1" customHeight="1">
      <c r="B27" s="32"/>
      <c r="L27" s="32"/>
    </row>
    <row r="28" spans="2:12" s="1" customFormat="1" ht="12" hidden="1" customHeight="1">
      <c r="B28" s="32"/>
      <c r="D28" s="27" t="s">
        <v>37</v>
      </c>
      <c r="L28" s="32"/>
    </row>
    <row r="29" spans="2:12" s="7" customFormat="1" ht="71.25" hidden="1" customHeight="1">
      <c r="B29" s="92"/>
      <c r="E29" s="226" t="s">
        <v>38</v>
      </c>
      <c r="F29" s="226"/>
      <c r="G29" s="226"/>
      <c r="H29" s="226"/>
      <c r="L29" s="92"/>
    </row>
    <row r="30" spans="2:12" s="1" customFormat="1" ht="6.95" hidden="1" customHeight="1">
      <c r="B30" s="32"/>
      <c r="L30" s="32"/>
    </row>
    <row r="31" spans="2:12" s="1" customFormat="1" ht="6.95" hidden="1" customHeight="1">
      <c r="B31" s="32"/>
      <c r="D31" s="50"/>
      <c r="E31" s="50"/>
      <c r="F31" s="50"/>
      <c r="G31" s="50"/>
      <c r="H31" s="50"/>
      <c r="I31" s="50"/>
      <c r="J31" s="50"/>
      <c r="K31" s="50"/>
      <c r="L31" s="32"/>
    </row>
    <row r="32" spans="2:12" s="1" customFormat="1" ht="25.35" hidden="1" customHeight="1">
      <c r="B32" s="32"/>
      <c r="D32" s="93" t="s">
        <v>39</v>
      </c>
      <c r="J32" s="63">
        <f>ROUND(J97, 2)</f>
        <v>0</v>
      </c>
      <c r="L32" s="32"/>
    </row>
    <row r="33" spans="2:12" s="1" customFormat="1" ht="6.95" hidden="1" customHeight="1">
      <c r="B33" s="32"/>
      <c r="D33" s="50"/>
      <c r="E33" s="50"/>
      <c r="F33" s="50"/>
      <c r="G33" s="50"/>
      <c r="H33" s="50"/>
      <c r="I33" s="50"/>
      <c r="J33" s="50"/>
      <c r="K33" s="50"/>
      <c r="L33" s="32"/>
    </row>
    <row r="34" spans="2:12" s="1" customFormat="1" ht="14.45" hidden="1" customHeight="1">
      <c r="B34" s="32"/>
      <c r="F34" s="35" t="s">
        <v>41</v>
      </c>
      <c r="I34" s="35" t="s">
        <v>40</v>
      </c>
      <c r="J34" s="35" t="s">
        <v>42</v>
      </c>
      <c r="L34" s="32"/>
    </row>
    <row r="35" spans="2:12" s="1" customFormat="1" ht="14.45" hidden="1" customHeight="1">
      <c r="B35" s="32"/>
      <c r="D35" s="52" t="s">
        <v>43</v>
      </c>
      <c r="E35" s="27" t="s">
        <v>44</v>
      </c>
      <c r="F35" s="83">
        <f>ROUND((SUM(BE97:BE321)),  2)</f>
        <v>0</v>
      </c>
      <c r="I35" s="94">
        <v>0.21</v>
      </c>
      <c r="J35" s="83">
        <f>ROUND(((SUM(BE97:BE321))*I35),  2)</f>
        <v>0</v>
      </c>
      <c r="L35" s="32"/>
    </row>
    <row r="36" spans="2:12" s="1" customFormat="1" ht="14.45" hidden="1" customHeight="1">
      <c r="B36" s="32"/>
      <c r="E36" s="27" t="s">
        <v>45</v>
      </c>
      <c r="F36" s="83">
        <f>ROUND((SUM(BF97:BF321)),  2)</f>
        <v>0</v>
      </c>
      <c r="I36" s="94">
        <v>0.15</v>
      </c>
      <c r="J36" s="83">
        <f>ROUND(((SUM(BF97:BF321))*I36),  2)</f>
        <v>0</v>
      </c>
      <c r="L36" s="32"/>
    </row>
    <row r="37" spans="2:12" s="1" customFormat="1" ht="14.45" hidden="1" customHeight="1">
      <c r="B37" s="32"/>
      <c r="E37" s="27" t="s">
        <v>46</v>
      </c>
      <c r="F37" s="83">
        <f>ROUND((SUM(BG97:BG321)),  2)</f>
        <v>0</v>
      </c>
      <c r="I37" s="94">
        <v>0.21</v>
      </c>
      <c r="J37" s="83">
        <f>0</f>
        <v>0</v>
      </c>
      <c r="L37" s="32"/>
    </row>
    <row r="38" spans="2:12" s="1" customFormat="1" ht="14.45" hidden="1" customHeight="1">
      <c r="B38" s="32"/>
      <c r="E38" s="27" t="s">
        <v>47</v>
      </c>
      <c r="F38" s="83">
        <f>ROUND((SUM(BH97:BH321)),  2)</f>
        <v>0</v>
      </c>
      <c r="I38" s="94">
        <v>0.15</v>
      </c>
      <c r="J38" s="83">
        <f>0</f>
        <v>0</v>
      </c>
      <c r="L38" s="32"/>
    </row>
    <row r="39" spans="2:12" s="1" customFormat="1" ht="14.45" hidden="1" customHeight="1">
      <c r="B39" s="32"/>
      <c r="E39" s="27" t="s">
        <v>48</v>
      </c>
      <c r="F39" s="83">
        <f>ROUND((SUM(BI97:BI321)),  2)</f>
        <v>0</v>
      </c>
      <c r="I39" s="94">
        <v>0</v>
      </c>
      <c r="J39" s="83">
        <f>0</f>
        <v>0</v>
      </c>
      <c r="L39" s="32"/>
    </row>
    <row r="40" spans="2:12" s="1" customFormat="1" ht="6.95" hidden="1" customHeight="1">
      <c r="B40" s="32"/>
      <c r="L40" s="32"/>
    </row>
    <row r="41" spans="2:12" s="1" customFormat="1" ht="25.35" hidden="1" customHeight="1">
      <c r="B41" s="32"/>
      <c r="C41" s="95"/>
      <c r="D41" s="96" t="s">
        <v>49</v>
      </c>
      <c r="E41" s="54"/>
      <c r="F41" s="54"/>
      <c r="G41" s="97" t="s">
        <v>50</v>
      </c>
      <c r="H41" s="98" t="s">
        <v>51</v>
      </c>
      <c r="I41" s="54"/>
      <c r="J41" s="99">
        <f>SUM(J32:J39)</f>
        <v>0</v>
      </c>
      <c r="K41" s="100"/>
      <c r="L41" s="32"/>
    </row>
    <row r="42" spans="2:12" s="1" customFormat="1" ht="14.45" hidden="1" customHeight="1">
      <c r="B42" s="41"/>
      <c r="C42" s="42"/>
      <c r="D42" s="42"/>
      <c r="E42" s="42"/>
      <c r="F42" s="42"/>
      <c r="G42" s="42"/>
      <c r="H42" s="42"/>
      <c r="I42" s="42"/>
      <c r="J42" s="42"/>
      <c r="K42" s="42"/>
      <c r="L42" s="32"/>
    </row>
    <row r="43" spans="2:12" ht="11.25" hidden="1"/>
    <row r="44" spans="2:12" ht="11.25" hidden="1"/>
    <row r="45" spans="2:12" ht="11.25" hidden="1"/>
    <row r="46" spans="2:12" s="1" customFormat="1" ht="6.95" customHeight="1">
      <c r="B46" s="43"/>
      <c r="C46" s="44"/>
      <c r="D46" s="44"/>
      <c r="E46" s="44"/>
      <c r="F46" s="44"/>
      <c r="G46" s="44"/>
      <c r="H46" s="44"/>
      <c r="I46" s="44"/>
      <c r="J46" s="44"/>
      <c r="K46" s="44"/>
      <c r="L46" s="32"/>
    </row>
    <row r="47" spans="2:12" s="1" customFormat="1" ht="24.95" customHeight="1">
      <c r="B47" s="32"/>
      <c r="C47" s="21" t="s">
        <v>143</v>
      </c>
      <c r="L47" s="32"/>
    </row>
    <row r="48" spans="2:12" s="1" customFormat="1" ht="6.95" customHeight="1">
      <c r="B48" s="32"/>
      <c r="L48" s="32"/>
    </row>
    <row r="49" spans="2:47" s="1" customFormat="1" ht="12" customHeight="1">
      <c r="B49" s="32"/>
      <c r="C49" s="27" t="s">
        <v>16</v>
      </c>
      <c r="L49" s="32"/>
    </row>
    <row r="50" spans="2:47" s="1" customFormat="1" ht="26.25" customHeight="1">
      <c r="B50" s="32"/>
      <c r="E50" s="252" t="str">
        <f>E7</f>
        <v>Modernizace a rozšíření centrální sterilizace CS I v pavilonu A – Masarykova nem. v Ústí nad Labem</v>
      </c>
      <c r="F50" s="253"/>
      <c r="G50" s="253"/>
      <c r="H50" s="253"/>
      <c r="L50" s="32"/>
    </row>
    <row r="51" spans="2:47" ht="12" customHeight="1">
      <c r="B51" s="20"/>
      <c r="C51" s="27" t="s">
        <v>139</v>
      </c>
      <c r="L51" s="20"/>
    </row>
    <row r="52" spans="2:47" s="1" customFormat="1" ht="16.5" customHeight="1">
      <c r="B52" s="32"/>
      <c r="E52" s="252" t="s">
        <v>140</v>
      </c>
      <c r="F52" s="254"/>
      <c r="G52" s="254"/>
      <c r="H52" s="254"/>
      <c r="L52" s="32"/>
    </row>
    <row r="53" spans="2:47" s="1" customFormat="1" ht="12" customHeight="1">
      <c r="B53" s="32"/>
      <c r="C53" s="27" t="s">
        <v>141</v>
      </c>
      <c r="L53" s="32"/>
    </row>
    <row r="54" spans="2:47" s="1" customFormat="1" ht="16.5" customHeight="1">
      <c r="B54" s="32"/>
      <c r="E54" s="215" t="str">
        <f>E11</f>
        <v>E.1 - Přípravné a bourací práce</v>
      </c>
      <c r="F54" s="254"/>
      <c r="G54" s="254"/>
      <c r="H54" s="254"/>
      <c r="L54" s="32"/>
    </row>
    <row r="55" spans="2:47" s="1" customFormat="1" ht="6.95" customHeight="1">
      <c r="B55" s="32"/>
      <c r="L55" s="32"/>
    </row>
    <row r="56" spans="2:47" s="1" customFormat="1" ht="12" customHeight="1">
      <c r="B56" s="32"/>
      <c r="C56" s="27" t="s">
        <v>22</v>
      </c>
      <c r="F56" s="25" t="str">
        <f>F14</f>
        <v>Ústí nad Labem</v>
      </c>
      <c r="I56" s="27" t="s">
        <v>24</v>
      </c>
      <c r="J56" s="49" t="str">
        <f>IF(J14="","",J14)</f>
        <v>30. 11. 2023</v>
      </c>
      <c r="L56" s="32"/>
    </row>
    <row r="57" spans="2:47" s="1" customFormat="1" ht="6.95" customHeight="1">
      <c r="B57" s="32"/>
      <c r="L57" s="32"/>
    </row>
    <row r="58" spans="2:47" s="1" customFormat="1" ht="15.2" customHeight="1">
      <c r="B58" s="32"/>
      <c r="C58" s="27" t="s">
        <v>26</v>
      </c>
      <c r="F58" s="25" t="str">
        <f>E17</f>
        <v>Krajská zdravotní, a.s.</v>
      </c>
      <c r="I58" s="27" t="s">
        <v>33</v>
      </c>
      <c r="J58" s="30" t="str">
        <f>E23</f>
        <v>Artech spol. s.r.o.</v>
      </c>
      <c r="L58" s="32"/>
    </row>
    <row r="59" spans="2:47" s="1" customFormat="1" ht="15.2" customHeight="1">
      <c r="B59" s="32"/>
      <c r="C59" s="27" t="s">
        <v>31</v>
      </c>
      <c r="F59" s="25" t="str">
        <f>IF(E20="","",E20)</f>
        <v>Vyplň údaj</v>
      </c>
      <c r="I59" s="27" t="s">
        <v>36</v>
      </c>
      <c r="J59" s="30" t="str">
        <f>E26</f>
        <v>Artech spol. s.r.o.</v>
      </c>
      <c r="L59" s="32"/>
    </row>
    <row r="60" spans="2:47" s="1" customFormat="1" ht="10.35" customHeight="1">
      <c r="B60" s="32"/>
      <c r="L60" s="32"/>
    </row>
    <row r="61" spans="2:47" s="1" customFormat="1" ht="29.25" customHeight="1">
      <c r="B61" s="32"/>
      <c r="C61" s="101" t="s">
        <v>144</v>
      </c>
      <c r="D61" s="95"/>
      <c r="E61" s="95"/>
      <c r="F61" s="95"/>
      <c r="G61" s="95"/>
      <c r="H61" s="95"/>
      <c r="I61" s="95"/>
      <c r="J61" s="102" t="s">
        <v>145</v>
      </c>
      <c r="K61" s="95"/>
      <c r="L61" s="32"/>
    </row>
    <row r="62" spans="2:47" s="1" customFormat="1" ht="10.35" customHeight="1">
      <c r="B62" s="32"/>
      <c r="L62" s="32"/>
    </row>
    <row r="63" spans="2:47" s="1" customFormat="1" ht="22.9" customHeight="1">
      <c r="B63" s="32"/>
      <c r="C63" s="103" t="s">
        <v>71</v>
      </c>
      <c r="J63" s="63">
        <f>J97</f>
        <v>0</v>
      </c>
      <c r="L63" s="32"/>
      <c r="AU63" s="17" t="s">
        <v>146</v>
      </c>
    </row>
    <row r="64" spans="2:47" s="8" customFormat="1" ht="24.95" customHeight="1">
      <c r="B64" s="104"/>
      <c r="D64" s="105" t="s">
        <v>147</v>
      </c>
      <c r="E64" s="106"/>
      <c r="F64" s="106"/>
      <c r="G64" s="106"/>
      <c r="H64" s="106"/>
      <c r="I64" s="106"/>
      <c r="J64" s="107">
        <f>J98</f>
        <v>0</v>
      </c>
      <c r="L64" s="104"/>
    </row>
    <row r="65" spans="2:12" s="9" customFormat="1" ht="19.899999999999999" customHeight="1">
      <c r="B65" s="108"/>
      <c r="D65" s="109" t="s">
        <v>148</v>
      </c>
      <c r="E65" s="110"/>
      <c r="F65" s="110"/>
      <c r="G65" s="110"/>
      <c r="H65" s="110"/>
      <c r="I65" s="110"/>
      <c r="J65" s="111">
        <f>J99</f>
        <v>0</v>
      </c>
      <c r="L65" s="108"/>
    </row>
    <row r="66" spans="2:12" s="9" customFormat="1" ht="19.899999999999999" customHeight="1">
      <c r="B66" s="108"/>
      <c r="D66" s="109" t="s">
        <v>149</v>
      </c>
      <c r="E66" s="110"/>
      <c r="F66" s="110"/>
      <c r="G66" s="110"/>
      <c r="H66" s="110"/>
      <c r="I66" s="110"/>
      <c r="J66" s="111">
        <f>J118</f>
        <v>0</v>
      </c>
      <c r="L66" s="108"/>
    </row>
    <row r="67" spans="2:12" s="9" customFormat="1" ht="19.899999999999999" customHeight="1">
      <c r="B67" s="108"/>
      <c r="D67" s="109" t="s">
        <v>150</v>
      </c>
      <c r="E67" s="110"/>
      <c r="F67" s="110"/>
      <c r="G67" s="110"/>
      <c r="H67" s="110"/>
      <c r="I67" s="110"/>
      <c r="J67" s="111">
        <f>J199</f>
        <v>0</v>
      </c>
      <c r="L67" s="108"/>
    </row>
    <row r="68" spans="2:12" s="8" customFormat="1" ht="24.95" customHeight="1">
      <c r="B68" s="104"/>
      <c r="D68" s="105" t="s">
        <v>151</v>
      </c>
      <c r="E68" s="106"/>
      <c r="F68" s="106"/>
      <c r="G68" s="106"/>
      <c r="H68" s="106"/>
      <c r="I68" s="106"/>
      <c r="J68" s="107">
        <f>J252</f>
        <v>0</v>
      </c>
      <c r="L68" s="104"/>
    </row>
    <row r="69" spans="2:12" s="9" customFormat="1" ht="19.899999999999999" customHeight="1">
      <c r="B69" s="108"/>
      <c r="D69" s="109" t="s">
        <v>152</v>
      </c>
      <c r="E69" s="110"/>
      <c r="F69" s="110"/>
      <c r="G69" s="110"/>
      <c r="H69" s="110"/>
      <c r="I69" s="110"/>
      <c r="J69" s="111">
        <f>J253</f>
        <v>0</v>
      </c>
      <c r="L69" s="108"/>
    </row>
    <row r="70" spans="2:12" s="9" customFormat="1" ht="19.899999999999999" customHeight="1">
      <c r="B70" s="108"/>
      <c r="D70" s="109" t="s">
        <v>153</v>
      </c>
      <c r="E70" s="110"/>
      <c r="F70" s="110"/>
      <c r="G70" s="110"/>
      <c r="H70" s="110"/>
      <c r="I70" s="110"/>
      <c r="J70" s="111">
        <f>J267</f>
        <v>0</v>
      </c>
      <c r="L70" s="108"/>
    </row>
    <row r="71" spans="2:12" s="9" customFormat="1" ht="19.899999999999999" customHeight="1">
      <c r="B71" s="108"/>
      <c r="D71" s="109" t="s">
        <v>154</v>
      </c>
      <c r="E71" s="110"/>
      <c r="F71" s="110"/>
      <c r="G71" s="110"/>
      <c r="H71" s="110"/>
      <c r="I71" s="110"/>
      <c r="J71" s="111">
        <f>J276</f>
        <v>0</v>
      </c>
      <c r="L71" s="108"/>
    </row>
    <row r="72" spans="2:12" s="9" customFormat="1" ht="19.899999999999999" customHeight="1">
      <c r="B72" s="108"/>
      <c r="D72" s="109" t="s">
        <v>155</v>
      </c>
      <c r="E72" s="110"/>
      <c r="F72" s="110"/>
      <c r="G72" s="110"/>
      <c r="H72" s="110"/>
      <c r="I72" s="110"/>
      <c r="J72" s="111">
        <f>J283</f>
        <v>0</v>
      </c>
      <c r="L72" s="108"/>
    </row>
    <row r="73" spans="2:12" s="9" customFormat="1" ht="19.899999999999999" customHeight="1">
      <c r="B73" s="108"/>
      <c r="D73" s="109" t="s">
        <v>156</v>
      </c>
      <c r="E73" s="110"/>
      <c r="F73" s="110"/>
      <c r="G73" s="110"/>
      <c r="H73" s="110"/>
      <c r="I73" s="110"/>
      <c r="J73" s="111">
        <f>J289</f>
        <v>0</v>
      </c>
      <c r="L73" s="108"/>
    </row>
    <row r="74" spans="2:12" s="9" customFormat="1" ht="19.899999999999999" customHeight="1">
      <c r="B74" s="108"/>
      <c r="D74" s="109" t="s">
        <v>157</v>
      </c>
      <c r="E74" s="110"/>
      <c r="F74" s="110"/>
      <c r="G74" s="110"/>
      <c r="H74" s="110"/>
      <c r="I74" s="110"/>
      <c r="J74" s="111">
        <f>J302</f>
        <v>0</v>
      </c>
      <c r="L74" s="108"/>
    </row>
    <row r="75" spans="2:12" s="9" customFormat="1" ht="19.899999999999999" customHeight="1">
      <c r="B75" s="108"/>
      <c r="D75" s="109" t="s">
        <v>158</v>
      </c>
      <c r="E75" s="110"/>
      <c r="F75" s="110"/>
      <c r="G75" s="110"/>
      <c r="H75" s="110"/>
      <c r="I75" s="110"/>
      <c r="J75" s="111">
        <f>J315</f>
        <v>0</v>
      </c>
      <c r="L75" s="108"/>
    </row>
    <row r="76" spans="2:12" s="1" customFormat="1" ht="21.75" customHeight="1">
      <c r="B76" s="32"/>
      <c r="L76" s="32"/>
    </row>
    <row r="77" spans="2:12" s="1" customFormat="1" ht="6.95" customHeight="1">
      <c r="B77" s="41"/>
      <c r="C77" s="42"/>
      <c r="D77" s="42"/>
      <c r="E77" s="42"/>
      <c r="F77" s="42"/>
      <c r="G77" s="42"/>
      <c r="H77" s="42"/>
      <c r="I77" s="42"/>
      <c r="J77" s="42"/>
      <c r="K77" s="42"/>
      <c r="L77" s="32"/>
    </row>
    <row r="81" spans="2:20" s="1" customFormat="1" ht="6.95" customHeight="1">
      <c r="B81" s="43"/>
      <c r="C81" s="44"/>
      <c r="D81" s="44"/>
      <c r="E81" s="44"/>
      <c r="F81" s="44"/>
      <c r="G81" s="44"/>
      <c r="H81" s="44"/>
      <c r="I81" s="44"/>
      <c r="J81" s="44"/>
      <c r="K81" s="44"/>
      <c r="L81" s="32"/>
    </row>
    <row r="82" spans="2:20" s="1" customFormat="1" ht="24.95" customHeight="1">
      <c r="B82" s="32"/>
      <c r="C82" s="21" t="s">
        <v>159</v>
      </c>
      <c r="L82" s="32"/>
    </row>
    <row r="83" spans="2:20" s="1" customFormat="1" ht="6.95" customHeight="1">
      <c r="B83" s="32"/>
      <c r="L83" s="32"/>
    </row>
    <row r="84" spans="2:20" s="1" customFormat="1" ht="12" customHeight="1">
      <c r="B84" s="32"/>
      <c r="C84" s="27" t="s">
        <v>16</v>
      </c>
      <c r="L84" s="32"/>
    </row>
    <row r="85" spans="2:20" s="1" customFormat="1" ht="26.25" customHeight="1">
      <c r="B85" s="32"/>
      <c r="E85" s="252" t="str">
        <f>E7</f>
        <v>Modernizace a rozšíření centrální sterilizace CS I v pavilonu A – Masarykova nem. v Ústí nad Labem</v>
      </c>
      <c r="F85" s="253"/>
      <c r="G85" s="253"/>
      <c r="H85" s="253"/>
      <c r="L85" s="32"/>
    </row>
    <row r="86" spans="2:20" ht="12" customHeight="1">
      <c r="B86" s="20"/>
      <c r="C86" s="27" t="s">
        <v>139</v>
      </c>
      <c r="L86" s="20"/>
    </row>
    <row r="87" spans="2:20" s="1" customFormat="1" ht="16.5" customHeight="1">
      <c r="B87" s="32"/>
      <c r="E87" s="252" t="s">
        <v>140</v>
      </c>
      <c r="F87" s="254"/>
      <c r="G87" s="254"/>
      <c r="H87" s="254"/>
      <c r="L87" s="32"/>
    </row>
    <row r="88" spans="2:20" s="1" customFormat="1" ht="12" customHeight="1">
      <c r="B88" s="32"/>
      <c r="C88" s="27" t="s">
        <v>141</v>
      </c>
      <c r="L88" s="32"/>
    </row>
    <row r="89" spans="2:20" s="1" customFormat="1" ht="16.5" customHeight="1">
      <c r="B89" s="32"/>
      <c r="E89" s="215" t="str">
        <f>E11</f>
        <v>E.1 - Přípravné a bourací práce</v>
      </c>
      <c r="F89" s="254"/>
      <c r="G89" s="254"/>
      <c r="H89" s="254"/>
      <c r="L89" s="32"/>
    </row>
    <row r="90" spans="2:20" s="1" customFormat="1" ht="6.95" customHeight="1">
      <c r="B90" s="32"/>
      <c r="L90" s="32"/>
    </row>
    <row r="91" spans="2:20" s="1" customFormat="1" ht="12" customHeight="1">
      <c r="B91" s="32"/>
      <c r="C91" s="27" t="s">
        <v>22</v>
      </c>
      <c r="F91" s="25" t="str">
        <f>F14</f>
        <v>Ústí nad Labem</v>
      </c>
      <c r="I91" s="27" t="s">
        <v>24</v>
      </c>
      <c r="J91" s="49" t="str">
        <f>IF(J14="","",J14)</f>
        <v>30. 11. 2023</v>
      </c>
      <c r="L91" s="32"/>
    </row>
    <row r="92" spans="2:20" s="1" customFormat="1" ht="6.95" customHeight="1">
      <c r="B92" s="32"/>
      <c r="L92" s="32"/>
    </row>
    <row r="93" spans="2:20" s="1" customFormat="1" ht="15.2" customHeight="1">
      <c r="B93" s="32"/>
      <c r="C93" s="27" t="s">
        <v>26</v>
      </c>
      <c r="F93" s="25" t="str">
        <f>E17</f>
        <v>Krajská zdravotní, a.s.</v>
      </c>
      <c r="I93" s="27" t="s">
        <v>33</v>
      </c>
      <c r="J93" s="30" t="str">
        <f>E23</f>
        <v>Artech spol. s.r.o.</v>
      </c>
      <c r="L93" s="32"/>
    </row>
    <row r="94" spans="2:20" s="1" customFormat="1" ht="15.2" customHeight="1">
      <c r="B94" s="32"/>
      <c r="C94" s="27" t="s">
        <v>31</v>
      </c>
      <c r="F94" s="25" t="str">
        <f>IF(E20="","",E20)</f>
        <v>Vyplň údaj</v>
      </c>
      <c r="I94" s="27" t="s">
        <v>36</v>
      </c>
      <c r="J94" s="30" t="str">
        <f>E26</f>
        <v>Artech spol. s.r.o.</v>
      </c>
      <c r="L94" s="32"/>
    </row>
    <row r="95" spans="2:20" s="1" customFormat="1" ht="10.35" customHeight="1">
      <c r="B95" s="32"/>
      <c r="L95" s="32"/>
    </row>
    <row r="96" spans="2:20" s="10" customFormat="1" ht="29.25" customHeight="1">
      <c r="B96" s="112"/>
      <c r="C96" s="113" t="s">
        <v>160</v>
      </c>
      <c r="D96" s="114" t="s">
        <v>58</v>
      </c>
      <c r="E96" s="114" t="s">
        <v>54</v>
      </c>
      <c r="F96" s="114" t="s">
        <v>55</v>
      </c>
      <c r="G96" s="114" t="s">
        <v>161</v>
      </c>
      <c r="H96" s="114" t="s">
        <v>162</v>
      </c>
      <c r="I96" s="114" t="s">
        <v>163</v>
      </c>
      <c r="J96" s="114" t="s">
        <v>145</v>
      </c>
      <c r="K96" s="115" t="s">
        <v>164</v>
      </c>
      <c r="L96" s="112"/>
      <c r="M96" s="56" t="s">
        <v>21</v>
      </c>
      <c r="N96" s="57" t="s">
        <v>43</v>
      </c>
      <c r="O96" s="57" t="s">
        <v>165</v>
      </c>
      <c r="P96" s="57" t="s">
        <v>166</v>
      </c>
      <c r="Q96" s="57" t="s">
        <v>167</v>
      </c>
      <c r="R96" s="57" t="s">
        <v>168</v>
      </c>
      <c r="S96" s="57" t="s">
        <v>169</v>
      </c>
      <c r="T96" s="58" t="s">
        <v>170</v>
      </c>
    </row>
    <row r="97" spans="2:65" s="1" customFormat="1" ht="22.9" customHeight="1">
      <c r="B97" s="32"/>
      <c r="C97" s="61" t="s">
        <v>171</v>
      </c>
      <c r="J97" s="116">
        <f>BK97</f>
        <v>0</v>
      </c>
      <c r="L97" s="32"/>
      <c r="M97" s="59"/>
      <c r="N97" s="50"/>
      <c r="O97" s="50"/>
      <c r="P97" s="117">
        <f>P98+P252</f>
        <v>0</v>
      </c>
      <c r="Q97" s="50"/>
      <c r="R97" s="117">
        <f>R98+R252</f>
        <v>0</v>
      </c>
      <c r="S97" s="50"/>
      <c r="T97" s="118">
        <f>T98+T252</f>
        <v>618.18518280000001</v>
      </c>
      <c r="AT97" s="17" t="s">
        <v>72</v>
      </c>
      <c r="AU97" s="17" t="s">
        <v>146</v>
      </c>
      <c r="BK97" s="119">
        <f>BK98+BK252</f>
        <v>0</v>
      </c>
    </row>
    <row r="98" spans="2:65" s="11" customFormat="1" ht="25.9" customHeight="1">
      <c r="B98" s="120"/>
      <c r="D98" s="121" t="s">
        <v>72</v>
      </c>
      <c r="E98" s="122" t="s">
        <v>172</v>
      </c>
      <c r="F98" s="122" t="s">
        <v>173</v>
      </c>
      <c r="I98" s="123"/>
      <c r="J98" s="124">
        <f>BK98</f>
        <v>0</v>
      </c>
      <c r="L98" s="120"/>
      <c r="M98" s="125"/>
      <c r="P98" s="126">
        <f>P99+P118+P199</f>
        <v>0</v>
      </c>
      <c r="R98" s="126">
        <f>R99+R118+R199</f>
        <v>0</v>
      </c>
      <c r="T98" s="127">
        <f>T99+T118+T199</f>
        <v>399.25226300000003</v>
      </c>
      <c r="AR98" s="121" t="s">
        <v>80</v>
      </c>
      <c r="AT98" s="128" t="s">
        <v>72</v>
      </c>
      <c r="AU98" s="128" t="s">
        <v>73</v>
      </c>
      <c r="AY98" s="121" t="s">
        <v>174</v>
      </c>
      <c r="BK98" s="129">
        <f>BK99+BK118+BK199</f>
        <v>0</v>
      </c>
    </row>
    <row r="99" spans="2:65" s="11" customFormat="1" ht="22.9" customHeight="1">
      <c r="B99" s="120"/>
      <c r="D99" s="121" t="s">
        <v>72</v>
      </c>
      <c r="E99" s="130" t="s">
        <v>80</v>
      </c>
      <c r="F99" s="130" t="s">
        <v>175</v>
      </c>
      <c r="I99" s="123"/>
      <c r="J99" s="131">
        <f>BK99</f>
        <v>0</v>
      </c>
      <c r="L99" s="120"/>
      <c r="M99" s="125"/>
      <c r="P99" s="126">
        <f>SUM(P100:P117)</f>
        <v>0</v>
      </c>
      <c r="R99" s="126">
        <f>SUM(R100:R117)</f>
        <v>0</v>
      </c>
      <c r="T99" s="127">
        <f>SUM(T100:T117)</f>
        <v>9.9360000000000004E-2</v>
      </c>
      <c r="AR99" s="121" t="s">
        <v>80</v>
      </c>
      <c r="AT99" s="128" t="s">
        <v>72</v>
      </c>
      <c r="AU99" s="128" t="s">
        <v>80</v>
      </c>
      <c r="AY99" s="121" t="s">
        <v>174</v>
      </c>
      <c r="BK99" s="129">
        <f>SUM(BK100:BK117)</f>
        <v>0</v>
      </c>
    </row>
    <row r="100" spans="2:65" s="1" customFormat="1" ht="33" customHeight="1">
      <c r="B100" s="32"/>
      <c r="C100" s="132" t="s">
        <v>80</v>
      </c>
      <c r="D100" s="132" t="s">
        <v>176</v>
      </c>
      <c r="E100" s="133" t="s">
        <v>177</v>
      </c>
      <c r="F100" s="134" t="s">
        <v>178</v>
      </c>
      <c r="G100" s="135" t="s">
        <v>133</v>
      </c>
      <c r="H100" s="136">
        <v>124.2</v>
      </c>
      <c r="I100" s="137"/>
      <c r="J100" s="138">
        <f>ROUND(I100*H100,2)</f>
        <v>0</v>
      </c>
      <c r="K100" s="134" t="s">
        <v>179</v>
      </c>
      <c r="L100" s="32"/>
      <c r="M100" s="139" t="s">
        <v>21</v>
      </c>
      <c r="N100" s="140" t="s">
        <v>44</v>
      </c>
      <c r="P100" s="141">
        <f>O100*H100</f>
        <v>0</v>
      </c>
      <c r="Q100" s="141">
        <v>0</v>
      </c>
      <c r="R100" s="141">
        <f>Q100*H100</f>
        <v>0</v>
      </c>
      <c r="S100" s="141">
        <v>8.0000000000000004E-4</v>
      </c>
      <c r="T100" s="142">
        <f>S100*H100</f>
        <v>9.9360000000000004E-2</v>
      </c>
      <c r="AR100" s="143" t="s">
        <v>180</v>
      </c>
      <c r="AT100" s="143" t="s">
        <v>176</v>
      </c>
      <c r="AU100" s="143" t="s">
        <v>82</v>
      </c>
      <c r="AY100" s="17" t="s">
        <v>174</v>
      </c>
      <c r="BE100" s="144">
        <f>IF(N100="základní",J100,0)</f>
        <v>0</v>
      </c>
      <c r="BF100" s="144">
        <f>IF(N100="snížená",J100,0)</f>
        <v>0</v>
      </c>
      <c r="BG100" s="144">
        <f>IF(N100="zákl. přenesená",J100,0)</f>
        <v>0</v>
      </c>
      <c r="BH100" s="144">
        <f>IF(N100="sníž. přenesená",J100,0)</f>
        <v>0</v>
      </c>
      <c r="BI100" s="144">
        <f>IF(N100="nulová",J100,0)</f>
        <v>0</v>
      </c>
      <c r="BJ100" s="17" t="s">
        <v>80</v>
      </c>
      <c r="BK100" s="144">
        <f>ROUND(I100*H100,2)</f>
        <v>0</v>
      </c>
      <c r="BL100" s="17" t="s">
        <v>180</v>
      </c>
      <c r="BM100" s="143" t="s">
        <v>181</v>
      </c>
    </row>
    <row r="101" spans="2:65" s="1" customFormat="1" ht="11.25">
      <c r="B101" s="32"/>
      <c r="D101" s="145" t="s">
        <v>182</v>
      </c>
      <c r="F101" s="146" t="s">
        <v>183</v>
      </c>
      <c r="I101" s="147"/>
      <c r="L101" s="32"/>
      <c r="M101" s="148"/>
      <c r="T101" s="53"/>
      <c r="AT101" s="17" t="s">
        <v>182</v>
      </c>
      <c r="AU101" s="17" t="s">
        <v>82</v>
      </c>
    </row>
    <row r="102" spans="2:65" s="12" customFormat="1" ht="11.25">
      <c r="B102" s="149"/>
      <c r="D102" s="150" t="s">
        <v>184</v>
      </c>
      <c r="E102" s="151" t="s">
        <v>21</v>
      </c>
      <c r="F102" s="152" t="s">
        <v>185</v>
      </c>
      <c r="H102" s="151" t="s">
        <v>21</v>
      </c>
      <c r="I102" s="153"/>
      <c r="L102" s="149"/>
      <c r="M102" s="154"/>
      <c r="T102" s="155"/>
      <c r="AT102" s="151" t="s">
        <v>184</v>
      </c>
      <c r="AU102" s="151" t="s">
        <v>82</v>
      </c>
      <c r="AV102" s="12" t="s">
        <v>80</v>
      </c>
      <c r="AW102" s="12" t="s">
        <v>186</v>
      </c>
      <c r="AX102" s="12" t="s">
        <v>73</v>
      </c>
      <c r="AY102" s="151" t="s">
        <v>174</v>
      </c>
    </row>
    <row r="103" spans="2:65" s="13" customFormat="1" ht="11.25">
      <c r="B103" s="156"/>
      <c r="D103" s="150" t="s">
        <v>184</v>
      </c>
      <c r="E103" s="157" t="s">
        <v>21</v>
      </c>
      <c r="F103" s="158" t="s">
        <v>187</v>
      </c>
      <c r="H103" s="159">
        <v>98.4</v>
      </c>
      <c r="I103" s="160"/>
      <c r="L103" s="156"/>
      <c r="M103" s="161"/>
      <c r="T103" s="162"/>
      <c r="AT103" s="157" t="s">
        <v>184</v>
      </c>
      <c r="AU103" s="157" t="s">
        <v>82</v>
      </c>
      <c r="AV103" s="13" t="s">
        <v>82</v>
      </c>
      <c r="AW103" s="13" t="s">
        <v>186</v>
      </c>
      <c r="AX103" s="13" t="s">
        <v>73</v>
      </c>
      <c r="AY103" s="157" t="s">
        <v>174</v>
      </c>
    </row>
    <row r="104" spans="2:65" s="13" customFormat="1" ht="11.25">
      <c r="B104" s="156"/>
      <c r="D104" s="150" t="s">
        <v>184</v>
      </c>
      <c r="E104" s="157" t="s">
        <v>21</v>
      </c>
      <c r="F104" s="158" t="s">
        <v>188</v>
      </c>
      <c r="H104" s="159">
        <v>25.8</v>
      </c>
      <c r="I104" s="160"/>
      <c r="L104" s="156"/>
      <c r="M104" s="161"/>
      <c r="T104" s="162"/>
      <c r="AT104" s="157" t="s">
        <v>184</v>
      </c>
      <c r="AU104" s="157" t="s">
        <v>82</v>
      </c>
      <c r="AV104" s="13" t="s">
        <v>82</v>
      </c>
      <c r="AW104" s="13" t="s">
        <v>186</v>
      </c>
      <c r="AX104" s="13" t="s">
        <v>73</v>
      </c>
      <c r="AY104" s="157" t="s">
        <v>174</v>
      </c>
    </row>
    <row r="105" spans="2:65" s="14" customFormat="1" ht="11.25">
      <c r="B105" s="163"/>
      <c r="D105" s="150" t="s">
        <v>184</v>
      </c>
      <c r="E105" s="164" t="s">
        <v>21</v>
      </c>
      <c r="F105" s="165" t="s">
        <v>189</v>
      </c>
      <c r="H105" s="166">
        <v>124.2</v>
      </c>
      <c r="I105" s="167"/>
      <c r="L105" s="163"/>
      <c r="M105" s="168"/>
      <c r="T105" s="169"/>
      <c r="AT105" s="164" t="s">
        <v>184</v>
      </c>
      <c r="AU105" s="164" t="s">
        <v>82</v>
      </c>
      <c r="AV105" s="14" t="s">
        <v>180</v>
      </c>
      <c r="AW105" s="14" t="s">
        <v>186</v>
      </c>
      <c r="AX105" s="14" t="s">
        <v>80</v>
      </c>
      <c r="AY105" s="164" t="s">
        <v>174</v>
      </c>
    </row>
    <row r="106" spans="2:65" s="1" customFormat="1" ht="33" customHeight="1">
      <c r="B106" s="32"/>
      <c r="C106" s="132" t="s">
        <v>82</v>
      </c>
      <c r="D106" s="132" t="s">
        <v>176</v>
      </c>
      <c r="E106" s="133" t="s">
        <v>190</v>
      </c>
      <c r="F106" s="134" t="s">
        <v>191</v>
      </c>
      <c r="G106" s="135" t="s">
        <v>192</v>
      </c>
      <c r="H106" s="136">
        <v>9.3149999999999995</v>
      </c>
      <c r="I106" s="137"/>
      <c r="J106" s="138">
        <f>ROUND(I106*H106,2)</f>
        <v>0</v>
      </c>
      <c r="K106" s="134" t="s">
        <v>179</v>
      </c>
      <c r="L106" s="32"/>
      <c r="M106" s="139" t="s">
        <v>21</v>
      </c>
      <c r="N106" s="140" t="s">
        <v>44</v>
      </c>
      <c r="P106" s="141">
        <f>O106*H106</f>
        <v>0</v>
      </c>
      <c r="Q106" s="141">
        <v>0</v>
      </c>
      <c r="R106" s="141">
        <f>Q106*H106</f>
        <v>0</v>
      </c>
      <c r="S106" s="141">
        <v>0</v>
      </c>
      <c r="T106" s="142">
        <f>S106*H106</f>
        <v>0</v>
      </c>
      <c r="AR106" s="143" t="s">
        <v>180</v>
      </c>
      <c r="AT106" s="143" t="s">
        <v>176</v>
      </c>
      <c r="AU106" s="143" t="s">
        <v>82</v>
      </c>
      <c r="AY106" s="17" t="s">
        <v>174</v>
      </c>
      <c r="BE106" s="144">
        <f>IF(N106="základní",J106,0)</f>
        <v>0</v>
      </c>
      <c r="BF106" s="144">
        <f>IF(N106="snížená",J106,0)</f>
        <v>0</v>
      </c>
      <c r="BG106" s="144">
        <f>IF(N106="zákl. přenesená",J106,0)</f>
        <v>0</v>
      </c>
      <c r="BH106" s="144">
        <f>IF(N106="sníž. přenesená",J106,0)</f>
        <v>0</v>
      </c>
      <c r="BI106" s="144">
        <f>IF(N106="nulová",J106,0)</f>
        <v>0</v>
      </c>
      <c r="BJ106" s="17" t="s">
        <v>80</v>
      </c>
      <c r="BK106" s="144">
        <f>ROUND(I106*H106,2)</f>
        <v>0</v>
      </c>
      <c r="BL106" s="17" t="s">
        <v>180</v>
      </c>
      <c r="BM106" s="143" t="s">
        <v>193</v>
      </c>
    </row>
    <row r="107" spans="2:65" s="1" customFormat="1" ht="11.25">
      <c r="B107" s="32"/>
      <c r="D107" s="145" t="s">
        <v>182</v>
      </c>
      <c r="F107" s="146" t="s">
        <v>194</v>
      </c>
      <c r="I107" s="147"/>
      <c r="L107" s="32"/>
      <c r="M107" s="148"/>
      <c r="T107" s="53"/>
      <c r="AT107" s="17" t="s">
        <v>182</v>
      </c>
      <c r="AU107" s="17" t="s">
        <v>82</v>
      </c>
    </row>
    <row r="108" spans="2:65" s="12" customFormat="1" ht="11.25">
      <c r="B108" s="149"/>
      <c r="D108" s="150" t="s">
        <v>184</v>
      </c>
      <c r="E108" s="151" t="s">
        <v>21</v>
      </c>
      <c r="F108" s="152" t="s">
        <v>185</v>
      </c>
      <c r="H108" s="151" t="s">
        <v>21</v>
      </c>
      <c r="I108" s="153"/>
      <c r="L108" s="149"/>
      <c r="M108" s="154"/>
      <c r="T108" s="155"/>
      <c r="AT108" s="151" t="s">
        <v>184</v>
      </c>
      <c r="AU108" s="151" t="s">
        <v>82</v>
      </c>
      <c r="AV108" s="12" t="s">
        <v>80</v>
      </c>
      <c r="AW108" s="12" t="s">
        <v>186</v>
      </c>
      <c r="AX108" s="12" t="s">
        <v>73</v>
      </c>
      <c r="AY108" s="151" t="s">
        <v>174</v>
      </c>
    </row>
    <row r="109" spans="2:65" s="13" customFormat="1" ht="11.25">
      <c r="B109" s="156"/>
      <c r="D109" s="150" t="s">
        <v>184</v>
      </c>
      <c r="E109" s="157" t="s">
        <v>21</v>
      </c>
      <c r="F109" s="158" t="s">
        <v>195</v>
      </c>
      <c r="H109" s="159">
        <v>7.38</v>
      </c>
      <c r="I109" s="160"/>
      <c r="L109" s="156"/>
      <c r="M109" s="161"/>
      <c r="T109" s="162"/>
      <c r="AT109" s="157" t="s">
        <v>184</v>
      </c>
      <c r="AU109" s="157" t="s">
        <v>82</v>
      </c>
      <c r="AV109" s="13" t="s">
        <v>82</v>
      </c>
      <c r="AW109" s="13" t="s">
        <v>186</v>
      </c>
      <c r="AX109" s="13" t="s">
        <v>73</v>
      </c>
      <c r="AY109" s="157" t="s">
        <v>174</v>
      </c>
    </row>
    <row r="110" spans="2:65" s="13" customFormat="1" ht="11.25">
      <c r="B110" s="156"/>
      <c r="D110" s="150" t="s">
        <v>184</v>
      </c>
      <c r="E110" s="157" t="s">
        <v>21</v>
      </c>
      <c r="F110" s="158" t="s">
        <v>196</v>
      </c>
      <c r="H110" s="159">
        <v>1.9350000000000001</v>
      </c>
      <c r="I110" s="160"/>
      <c r="L110" s="156"/>
      <c r="M110" s="161"/>
      <c r="T110" s="162"/>
      <c r="AT110" s="157" t="s">
        <v>184</v>
      </c>
      <c r="AU110" s="157" t="s">
        <v>82</v>
      </c>
      <c r="AV110" s="13" t="s">
        <v>82</v>
      </c>
      <c r="AW110" s="13" t="s">
        <v>186</v>
      </c>
      <c r="AX110" s="13" t="s">
        <v>73</v>
      </c>
      <c r="AY110" s="157" t="s">
        <v>174</v>
      </c>
    </row>
    <row r="111" spans="2:65" s="14" customFormat="1" ht="11.25">
      <c r="B111" s="163"/>
      <c r="D111" s="150" t="s">
        <v>184</v>
      </c>
      <c r="E111" s="164" t="s">
        <v>135</v>
      </c>
      <c r="F111" s="165" t="s">
        <v>197</v>
      </c>
      <c r="H111" s="166">
        <v>9.3149999999999995</v>
      </c>
      <c r="I111" s="167"/>
      <c r="L111" s="163"/>
      <c r="M111" s="168"/>
      <c r="T111" s="169"/>
      <c r="AT111" s="164" t="s">
        <v>184</v>
      </c>
      <c r="AU111" s="164" t="s">
        <v>82</v>
      </c>
      <c r="AV111" s="14" t="s">
        <v>180</v>
      </c>
      <c r="AW111" s="14" t="s">
        <v>186</v>
      </c>
      <c r="AX111" s="14" t="s">
        <v>80</v>
      </c>
      <c r="AY111" s="164" t="s">
        <v>174</v>
      </c>
    </row>
    <row r="112" spans="2:65" s="1" customFormat="1" ht="55.5" customHeight="1">
      <c r="B112" s="32"/>
      <c r="C112" s="132" t="s">
        <v>108</v>
      </c>
      <c r="D112" s="132" t="s">
        <v>176</v>
      </c>
      <c r="E112" s="133" t="s">
        <v>198</v>
      </c>
      <c r="F112" s="134" t="s">
        <v>199</v>
      </c>
      <c r="G112" s="135" t="s">
        <v>192</v>
      </c>
      <c r="H112" s="136">
        <v>9.3149999999999995</v>
      </c>
      <c r="I112" s="137"/>
      <c r="J112" s="138">
        <f>ROUND(I112*H112,2)</f>
        <v>0</v>
      </c>
      <c r="K112" s="134" t="s">
        <v>179</v>
      </c>
      <c r="L112" s="32"/>
      <c r="M112" s="139" t="s">
        <v>21</v>
      </c>
      <c r="N112" s="140" t="s">
        <v>44</v>
      </c>
      <c r="P112" s="141">
        <f>O112*H112</f>
        <v>0</v>
      </c>
      <c r="Q112" s="141">
        <v>0</v>
      </c>
      <c r="R112" s="141">
        <f>Q112*H112</f>
        <v>0</v>
      </c>
      <c r="S112" s="141">
        <v>0</v>
      </c>
      <c r="T112" s="142">
        <f>S112*H112</f>
        <v>0</v>
      </c>
      <c r="AR112" s="143" t="s">
        <v>180</v>
      </c>
      <c r="AT112" s="143" t="s">
        <v>176</v>
      </c>
      <c r="AU112" s="143" t="s">
        <v>82</v>
      </c>
      <c r="AY112" s="17" t="s">
        <v>174</v>
      </c>
      <c r="BE112" s="144">
        <f>IF(N112="základní",J112,0)</f>
        <v>0</v>
      </c>
      <c r="BF112" s="144">
        <f>IF(N112="snížená",J112,0)</f>
        <v>0</v>
      </c>
      <c r="BG112" s="144">
        <f>IF(N112="zákl. přenesená",J112,0)</f>
        <v>0</v>
      </c>
      <c r="BH112" s="144">
        <f>IF(N112="sníž. přenesená",J112,0)</f>
        <v>0</v>
      </c>
      <c r="BI112" s="144">
        <f>IF(N112="nulová",J112,0)</f>
        <v>0</v>
      </c>
      <c r="BJ112" s="17" t="s">
        <v>80</v>
      </c>
      <c r="BK112" s="144">
        <f>ROUND(I112*H112,2)</f>
        <v>0</v>
      </c>
      <c r="BL112" s="17" t="s">
        <v>180</v>
      </c>
      <c r="BM112" s="143" t="s">
        <v>200</v>
      </c>
    </row>
    <row r="113" spans="2:65" s="1" customFormat="1" ht="11.25">
      <c r="B113" s="32"/>
      <c r="D113" s="145" t="s">
        <v>182</v>
      </c>
      <c r="F113" s="146" t="s">
        <v>201</v>
      </c>
      <c r="I113" s="147"/>
      <c r="L113" s="32"/>
      <c r="M113" s="148"/>
      <c r="T113" s="53"/>
      <c r="AT113" s="17" t="s">
        <v>182</v>
      </c>
      <c r="AU113" s="17" t="s">
        <v>82</v>
      </c>
    </row>
    <row r="114" spans="2:65" s="13" customFormat="1" ht="11.25">
      <c r="B114" s="156"/>
      <c r="D114" s="150" t="s">
        <v>184</v>
      </c>
      <c r="E114" s="157" t="s">
        <v>21</v>
      </c>
      <c r="F114" s="158" t="s">
        <v>135</v>
      </c>
      <c r="H114" s="159">
        <v>9.3149999999999995</v>
      </c>
      <c r="I114" s="160"/>
      <c r="L114" s="156"/>
      <c r="M114" s="161"/>
      <c r="T114" s="162"/>
      <c r="AT114" s="157" t="s">
        <v>184</v>
      </c>
      <c r="AU114" s="157" t="s">
        <v>82</v>
      </c>
      <c r="AV114" s="13" t="s">
        <v>82</v>
      </c>
      <c r="AW114" s="13" t="s">
        <v>186</v>
      </c>
      <c r="AX114" s="13" t="s">
        <v>80</v>
      </c>
      <c r="AY114" s="157" t="s">
        <v>174</v>
      </c>
    </row>
    <row r="115" spans="2:65" s="1" customFormat="1" ht="62.65" customHeight="1">
      <c r="B115" s="32"/>
      <c r="C115" s="132" t="s">
        <v>180</v>
      </c>
      <c r="D115" s="132" t="s">
        <v>176</v>
      </c>
      <c r="E115" s="133" t="s">
        <v>202</v>
      </c>
      <c r="F115" s="134" t="s">
        <v>203</v>
      </c>
      <c r="G115" s="135" t="s">
        <v>192</v>
      </c>
      <c r="H115" s="136">
        <v>37.26</v>
      </c>
      <c r="I115" s="137"/>
      <c r="J115" s="138">
        <f>ROUND(I115*H115,2)</f>
        <v>0</v>
      </c>
      <c r="K115" s="134" t="s">
        <v>179</v>
      </c>
      <c r="L115" s="32"/>
      <c r="M115" s="139" t="s">
        <v>21</v>
      </c>
      <c r="N115" s="140" t="s">
        <v>44</v>
      </c>
      <c r="P115" s="141">
        <f>O115*H115</f>
        <v>0</v>
      </c>
      <c r="Q115" s="141">
        <v>0</v>
      </c>
      <c r="R115" s="141">
        <f>Q115*H115</f>
        <v>0</v>
      </c>
      <c r="S115" s="141">
        <v>0</v>
      </c>
      <c r="T115" s="142">
        <f>S115*H115</f>
        <v>0</v>
      </c>
      <c r="AR115" s="143" t="s">
        <v>180</v>
      </c>
      <c r="AT115" s="143" t="s">
        <v>176</v>
      </c>
      <c r="AU115" s="143" t="s">
        <v>82</v>
      </c>
      <c r="AY115" s="17" t="s">
        <v>174</v>
      </c>
      <c r="BE115" s="144">
        <f>IF(N115="základní",J115,0)</f>
        <v>0</v>
      </c>
      <c r="BF115" s="144">
        <f>IF(N115="snížená",J115,0)</f>
        <v>0</v>
      </c>
      <c r="BG115" s="144">
        <f>IF(N115="zákl. přenesená",J115,0)</f>
        <v>0</v>
      </c>
      <c r="BH115" s="144">
        <f>IF(N115="sníž. přenesená",J115,0)</f>
        <v>0</v>
      </c>
      <c r="BI115" s="144">
        <f>IF(N115="nulová",J115,0)</f>
        <v>0</v>
      </c>
      <c r="BJ115" s="17" t="s">
        <v>80</v>
      </c>
      <c r="BK115" s="144">
        <f>ROUND(I115*H115,2)</f>
        <v>0</v>
      </c>
      <c r="BL115" s="17" t="s">
        <v>180</v>
      </c>
      <c r="BM115" s="143" t="s">
        <v>204</v>
      </c>
    </row>
    <row r="116" spans="2:65" s="1" customFormat="1" ht="11.25">
      <c r="B116" s="32"/>
      <c r="D116" s="145" t="s">
        <v>182</v>
      </c>
      <c r="F116" s="146" t="s">
        <v>205</v>
      </c>
      <c r="I116" s="147"/>
      <c r="L116" s="32"/>
      <c r="M116" s="148"/>
      <c r="T116" s="53"/>
      <c r="AT116" s="17" t="s">
        <v>182</v>
      </c>
      <c r="AU116" s="17" t="s">
        <v>82</v>
      </c>
    </row>
    <row r="117" spans="2:65" s="13" customFormat="1" ht="11.25">
      <c r="B117" s="156"/>
      <c r="D117" s="150" t="s">
        <v>184</v>
      </c>
      <c r="E117" s="157" t="s">
        <v>21</v>
      </c>
      <c r="F117" s="158" t="s">
        <v>206</v>
      </c>
      <c r="H117" s="159">
        <v>37.26</v>
      </c>
      <c r="I117" s="160"/>
      <c r="L117" s="156"/>
      <c r="M117" s="161"/>
      <c r="T117" s="162"/>
      <c r="AT117" s="157" t="s">
        <v>184</v>
      </c>
      <c r="AU117" s="157" t="s">
        <v>82</v>
      </c>
      <c r="AV117" s="13" t="s">
        <v>82</v>
      </c>
      <c r="AW117" s="13" t="s">
        <v>186</v>
      </c>
      <c r="AX117" s="13" t="s">
        <v>80</v>
      </c>
      <c r="AY117" s="157" t="s">
        <v>174</v>
      </c>
    </row>
    <row r="118" spans="2:65" s="11" customFormat="1" ht="22.9" customHeight="1">
      <c r="B118" s="120"/>
      <c r="D118" s="121" t="s">
        <v>72</v>
      </c>
      <c r="E118" s="130" t="s">
        <v>207</v>
      </c>
      <c r="F118" s="130" t="s">
        <v>208</v>
      </c>
      <c r="I118" s="123"/>
      <c r="J118" s="131">
        <f>BK118</f>
        <v>0</v>
      </c>
      <c r="L118" s="120"/>
      <c r="M118" s="125"/>
      <c r="P118" s="126">
        <f>SUM(P119:P198)</f>
        <v>0</v>
      </c>
      <c r="R118" s="126">
        <f>SUM(R119:R198)</f>
        <v>0</v>
      </c>
      <c r="T118" s="127">
        <f>SUM(T119:T198)</f>
        <v>399.15290300000004</v>
      </c>
      <c r="AR118" s="121" t="s">
        <v>80</v>
      </c>
      <c r="AT118" s="128" t="s">
        <v>72</v>
      </c>
      <c r="AU118" s="128" t="s">
        <v>80</v>
      </c>
      <c r="AY118" s="121" t="s">
        <v>174</v>
      </c>
      <c r="BK118" s="129">
        <f>SUM(BK119:BK198)</f>
        <v>0</v>
      </c>
    </row>
    <row r="119" spans="2:65" s="1" customFormat="1" ht="16.5" customHeight="1">
      <c r="B119" s="32"/>
      <c r="C119" s="132" t="s">
        <v>209</v>
      </c>
      <c r="D119" s="132" t="s">
        <v>176</v>
      </c>
      <c r="E119" s="133" t="s">
        <v>210</v>
      </c>
      <c r="F119" s="134" t="s">
        <v>211</v>
      </c>
      <c r="G119" s="135" t="s">
        <v>192</v>
      </c>
      <c r="H119" s="136">
        <v>9.3149999999999995</v>
      </c>
      <c r="I119" s="137"/>
      <c r="J119" s="138">
        <f>ROUND(I119*H119,2)</f>
        <v>0</v>
      </c>
      <c r="K119" s="134" t="s">
        <v>179</v>
      </c>
      <c r="L119" s="32"/>
      <c r="M119" s="139" t="s">
        <v>21</v>
      </c>
      <c r="N119" s="140" t="s">
        <v>44</v>
      </c>
      <c r="P119" s="141">
        <f>O119*H119</f>
        <v>0</v>
      </c>
      <c r="Q119" s="141">
        <v>0</v>
      </c>
      <c r="R119" s="141">
        <f>Q119*H119</f>
        <v>0</v>
      </c>
      <c r="S119" s="141">
        <v>2</v>
      </c>
      <c r="T119" s="142">
        <f>S119*H119</f>
        <v>18.63</v>
      </c>
      <c r="AR119" s="143" t="s">
        <v>180</v>
      </c>
      <c r="AT119" s="143" t="s">
        <v>176</v>
      </c>
      <c r="AU119" s="143" t="s">
        <v>82</v>
      </c>
      <c r="AY119" s="17" t="s">
        <v>174</v>
      </c>
      <c r="BE119" s="144">
        <f>IF(N119="základní",J119,0)</f>
        <v>0</v>
      </c>
      <c r="BF119" s="144">
        <f>IF(N119="snížená",J119,0)</f>
        <v>0</v>
      </c>
      <c r="BG119" s="144">
        <f>IF(N119="zákl. přenesená",J119,0)</f>
        <v>0</v>
      </c>
      <c r="BH119" s="144">
        <f>IF(N119="sníž. přenesená",J119,0)</f>
        <v>0</v>
      </c>
      <c r="BI119" s="144">
        <f>IF(N119="nulová",J119,0)</f>
        <v>0</v>
      </c>
      <c r="BJ119" s="17" t="s">
        <v>80</v>
      </c>
      <c r="BK119" s="144">
        <f>ROUND(I119*H119,2)</f>
        <v>0</v>
      </c>
      <c r="BL119" s="17" t="s">
        <v>180</v>
      </c>
      <c r="BM119" s="143" t="s">
        <v>212</v>
      </c>
    </row>
    <row r="120" spans="2:65" s="1" customFormat="1" ht="11.25">
      <c r="B120" s="32"/>
      <c r="D120" s="145" t="s">
        <v>182</v>
      </c>
      <c r="F120" s="146" t="s">
        <v>213</v>
      </c>
      <c r="I120" s="147"/>
      <c r="L120" s="32"/>
      <c r="M120" s="148"/>
      <c r="T120" s="53"/>
      <c r="AT120" s="17" t="s">
        <v>182</v>
      </c>
      <c r="AU120" s="17" t="s">
        <v>82</v>
      </c>
    </row>
    <row r="121" spans="2:65" s="12" customFormat="1" ht="11.25">
      <c r="B121" s="149"/>
      <c r="D121" s="150" t="s">
        <v>184</v>
      </c>
      <c r="E121" s="151" t="s">
        <v>21</v>
      </c>
      <c r="F121" s="152" t="s">
        <v>185</v>
      </c>
      <c r="H121" s="151" t="s">
        <v>21</v>
      </c>
      <c r="I121" s="153"/>
      <c r="L121" s="149"/>
      <c r="M121" s="154"/>
      <c r="T121" s="155"/>
      <c r="AT121" s="151" t="s">
        <v>184</v>
      </c>
      <c r="AU121" s="151" t="s">
        <v>82</v>
      </c>
      <c r="AV121" s="12" t="s">
        <v>80</v>
      </c>
      <c r="AW121" s="12" t="s">
        <v>186</v>
      </c>
      <c r="AX121" s="12" t="s">
        <v>73</v>
      </c>
      <c r="AY121" s="151" t="s">
        <v>174</v>
      </c>
    </row>
    <row r="122" spans="2:65" s="13" customFormat="1" ht="11.25">
      <c r="B122" s="156"/>
      <c r="D122" s="150" t="s">
        <v>184</v>
      </c>
      <c r="E122" s="157" t="s">
        <v>21</v>
      </c>
      <c r="F122" s="158" t="s">
        <v>195</v>
      </c>
      <c r="H122" s="159">
        <v>7.38</v>
      </c>
      <c r="I122" s="160"/>
      <c r="L122" s="156"/>
      <c r="M122" s="161"/>
      <c r="T122" s="162"/>
      <c r="AT122" s="157" t="s">
        <v>184</v>
      </c>
      <c r="AU122" s="157" t="s">
        <v>82</v>
      </c>
      <c r="AV122" s="13" t="s">
        <v>82</v>
      </c>
      <c r="AW122" s="13" t="s">
        <v>186</v>
      </c>
      <c r="AX122" s="13" t="s">
        <v>73</v>
      </c>
      <c r="AY122" s="157" t="s">
        <v>174</v>
      </c>
    </row>
    <row r="123" spans="2:65" s="13" customFormat="1" ht="11.25">
      <c r="B123" s="156"/>
      <c r="D123" s="150" t="s">
        <v>184</v>
      </c>
      <c r="E123" s="157" t="s">
        <v>21</v>
      </c>
      <c r="F123" s="158" t="s">
        <v>196</v>
      </c>
      <c r="H123" s="159">
        <v>1.9350000000000001</v>
      </c>
      <c r="I123" s="160"/>
      <c r="L123" s="156"/>
      <c r="M123" s="161"/>
      <c r="T123" s="162"/>
      <c r="AT123" s="157" t="s">
        <v>184</v>
      </c>
      <c r="AU123" s="157" t="s">
        <v>82</v>
      </c>
      <c r="AV123" s="13" t="s">
        <v>82</v>
      </c>
      <c r="AW123" s="13" t="s">
        <v>186</v>
      </c>
      <c r="AX123" s="13" t="s">
        <v>73</v>
      </c>
      <c r="AY123" s="157" t="s">
        <v>174</v>
      </c>
    </row>
    <row r="124" spans="2:65" s="14" customFormat="1" ht="11.25">
      <c r="B124" s="163"/>
      <c r="D124" s="150" t="s">
        <v>184</v>
      </c>
      <c r="E124" s="164" t="s">
        <v>21</v>
      </c>
      <c r="F124" s="165" t="s">
        <v>214</v>
      </c>
      <c r="H124" s="166">
        <v>9.3149999999999995</v>
      </c>
      <c r="I124" s="167"/>
      <c r="L124" s="163"/>
      <c r="M124" s="168"/>
      <c r="T124" s="169"/>
      <c r="AT124" s="164" t="s">
        <v>184</v>
      </c>
      <c r="AU124" s="164" t="s">
        <v>82</v>
      </c>
      <c r="AV124" s="14" t="s">
        <v>180</v>
      </c>
      <c r="AW124" s="14" t="s">
        <v>186</v>
      </c>
      <c r="AX124" s="14" t="s">
        <v>80</v>
      </c>
      <c r="AY124" s="164" t="s">
        <v>174</v>
      </c>
    </row>
    <row r="125" spans="2:65" s="1" customFormat="1" ht="44.25" customHeight="1">
      <c r="B125" s="32"/>
      <c r="C125" s="132" t="s">
        <v>215</v>
      </c>
      <c r="D125" s="132" t="s">
        <v>176</v>
      </c>
      <c r="E125" s="133" t="s">
        <v>216</v>
      </c>
      <c r="F125" s="134" t="s">
        <v>217</v>
      </c>
      <c r="G125" s="135" t="s">
        <v>133</v>
      </c>
      <c r="H125" s="136">
        <v>968.40499999999997</v>
      </c>
      <c r="I125" s="137"/>
      <c r="J125" s="138">
        <f>ROUND(I125*H125,2)</f>
        <v>0</v>
      </c>
      <c r="K125" s="134" t="s">
        <v>218</v>
      </c>
      <c r="L125" s="32"/>
      <c r="M125" s="139" t="s">
        <v>21</v>
      </c>
      <c r="N125" s="140" t="s">
        <v>44</v>
      </c>
      <c r="P125" s="141">
        <f>O125*H125</f>
        <v>0</v>
      </c>
      <c r="Q125" s="141">
        <v>0</v>
      </c>
      <c r="R125" s="141">
        <f>Q125*H125</f>
        <v>0</v>
      </c>
      <c r="S125" s="141">
        <v>0.11700000000000001</v>
      </c>
      <c r="T125" s="142">
        <f>S125*H125</f>
        <v>113.30338500000001</v>
      </c>
      <c r="AR125" s="143" t="s">
        <v>180</v>
      </c>
      <c r="AT125" s="143" t="s">
        <v>176</v>
      </c>
      <c r="AU125" s="143" t="s">
        <v>82</v>
      </c>
      <c r="AY125" s="17" t="s">
        <v>174</v>
      </c>
      <c r="BE125" s="144">
        <f>IF(N125="základní",J125,0)</f>
        <v>0</v>
      </c>
      <c r="BF125" s="144">
        <f>IF(N125="snížená",J125,0)</f>
        <v>0</v>
      </c>
      <c r="BG125" s="144">
        <f>IF(N125="zákl. přenesená",J125,0)</f>
        <v>0</v>
      </c>
      <c r="BH125" s="144">
        <f>IF(N125="sníž. přenesená",J125,0)</f>
        <v>0</v>
      </c>
      <c r="BI125" s="144">
        <f>IF(N125="nulová",J125,0)</f>
        <v>0</v>
      </c>
      <c r="BJ125" s="17" t="s">
        <v>80</v>
      </c>
      <c r="BK125" s="144">
        <f>ROUND(I125*H125,2)</f>
        <v>0</v>
      </c>
      <c r="BL125" s="17" t="s">
        <v>180</v>
      </c>
      <c r="BM125" s="143" t="s">
        <v>219</v>
      </c>
    </row>
    <row r="126" spans="2:65" s="1" customFormat="1" ht="29.25">
      <c r="B126" s="32"/>
      <c r="D126" s="150" t="s">
        <v>220</v>
      </c>
      <c r="F126" s="170" t="s">
        <v>221</v>
      </c>
      <c r="I126" s="147"/>
      <c r="L126" s="32"/>
      <c r="M126" s="148"/>
      <c r="T126" s="53"/>
      <c r="AT126" s="17" t="s">
        <v>220</v>
      </c>
      <c r="AU126" s="17" t="s">
        <v>82</v>
      </c>
    </row>
    <row r="127" spans="2:65" s="12" customFormat="1" ht="11.25">
      <c r="B127" s="149"/>
      <c r="D127" s="150" t="s">
        <v>184</v>
      </c>
      <c r="E127" s="151" t="s">
        <v>21</v>
      </c>
      <c r="F127" s="152" t="s">
        <v>222</v>
      </c>
      <c r="H127" s="151" t="s">
        <v>21</v>
      </c>
      <c r="I127" s="153"/>
      <c r="L127" s="149"/>
      <c r="M127" s="154"/>
      <c r="T127" s="155"/>
      <c r="AT127" s="151" t="s">
        <v>184</v>
      </c>
      <c r="AU127" s="151" t="s">
        <v>82</v>
      </c>
      <c r="AV127" s="12" t="s">
        <v>80</v>
      </c>
      <c r="AW127" s="12" t="s">
        <v>186</v>
      </c>
      <c r="AX127" s="12" t="s">
        <v>73</v>
      </c>
      <c r="AY127" s="151" t="s">
        <v>174</v>
      </c>
    </row>
    <row r="128" spans="2:65" s="13" customFormat="1" ht="11.25">
      <c r="B128" s="156"/>
      <c r="D128" s="150" t="s">
        <v>184</v>
      </c>
      <c r="E128" s="157" t="s">
        <v>21</v>
      </c>
      <c r="F128" s="158" t="s">
        <v>223</v>
      </c>
      <c r="H128" s="159">
        <v>708.6</v>
      </c>
      <c r="I128" s="160"/>
      <c r="L128" s="156"/>
      <c r="M128" s="161"/>
      <c r="T128" s="162"/>
      <c r="AT128" s="157" t="s">
        <v>184</v>
      </c>
      <c r="AU128" s="157" t="s">
        <v>82</v>
      </c>
      <c r="AV128" s="13" t="s">
        <v>82</v>
      </c>
      <c r="AW128" s="13" t="s">
        <v>186</v>
      </c>
      <c r="AX128" s="13" t="s">
        <v>73</v>
      </c>
      <c r="AY128" s="157" t="s">
        <v>174</v>
      </c>
    </row>
    <row r="129" spans="2:65" s="13" customFormat="1" ht="11.25">
      <c r="B129" s="156"/>
      <c r="D129" s="150" t="s">
        <v>184</v>
      </c>
      <c r="E129" s="157" t="s">
        <v>21</v>
      </c>
      <c r="F129" s="158" t="s">
        <v>224</v>
      </c>
      <c r="H129" s="159">
        <v>197.7</v>
      </c>
      <c r="I129" s="160"/>
      <c r="L129" s="156"/>
      <c r="M129" s="161"/>
      <c r="T129" s="162"/>
      <c r="AT129" s="157" t="s">
        <v>184</v>
      </c>
      <c r="AU129" s="157" t="s">
        <v>82</v>
      </c>
      <c r="AV129" s="13" t="s">
        <v>82</v>
      </c>
      <c r="AW129" s="13" t="s">
        <v>186</v>
      </c>
      <c r="AX129" s="13" t="s">
        <v>73</v>
      </c>
      <c r="AY129" s="157" t="s">
        <v>174</v>
      </c>
    </row>
    <row r="130" spans="2:65" s="13" customFormat="1" ht="11.25">
      <c r="B130" s="156"/>
      <c r="D130" s="150" t="s">
        <v>184</v>
      </c>
      <c r="E130" s="157" t="s">
        <v>21</v>
      </c>
      <c r="F130" s="158" t="s">
        <v>225</v>
      </c>
      <c r="H130" s="159">
        <v>3</v>
      </c>
      <c r="I130" s="160"/>
      <c r="L130" s="156"/>
      <c r="M130" s="161"/>
      <c r="T130" s="162"/>
      <c r="AT130" s="157" t="s">
        <v>184</v>
      </c>
      <c r="AU130" s="157" t="s">
        <v>82</v>
      </c>
      <c r="AV130" s="13" t="s">
        <v>82</v>
      </c>
      <c r="AW130" s="13" t="s">
        <v>186</v>
      </c>
      <c r="AX130" s="13" t="s">
        <v>73</v>
      </c>
      <c r="AY130" s="157" t="s">
        <v>174</v>
      </c>
    </row>
    <row r="131" spans="2:65" s="14" customFormat="1" ht="11.25">
      <c r="B131" s="163"/>
      <c r="D131" s="150" t="s">
        <v>184</v>
      </c>
      <c r="E131" s="164" t="s">
        <v>131</v>
      </c>
      <c r="F131" s="165" t="s">
        <v>226</v>
      </c>
      <c r="H131" s="166">
        <v>909.3</v>
      </c>
      <c r="I131" s="167"/>
      <c r="L131" s="163"/>
      <c r="M131" s="168"/>
      <c r="T131" s="169"/>
      <c r="AT131" s="164" t="s">
        <v>184</v>
      </c>
      <c r="AU131" s="164" t="s">
        <v>82</v>
      </c>
      <c r="AV131" s="14" t="s">
        <v>180</v>
      </c>
      <c r="AW131" s="14" t="s">
        <v>186</v>
      </c>
      <c r="AX131" s="14" t="s">
        <v>73</v>
      </c>
      <c r="AY131" s="164" t="s">
        <v>174</v>
      </c>
    </row>
    <row r="132" spans="2:65" s="13" customFormat="1" ht="22.5">
      <c r="B132" s="156"/>
      <c r="D132" s="150" t="s">
        <v>184</v>
      </c>
      <c r="E132" s="157" t="s">
        <v>21</v>
      </c>
      <c r="F132" s="158" t="s">
        <v>227</v>
      </c>
      <c r="H132" s="159">
        <v>968.40449999999998</v>
      </c>
      <c r="I132" s="160"/>
      <c r="L132" s="156"/>
      <c r="M132" s="161"/>
      <c r="T132" s="162"/>
      <c r="AT132" s="157" t="s">
        <v>184</v>
      </c>
      <c r="AU132" s="157" t="s">
        <v>82</v>
      </c>
      <c r="AV132" s="13" t="s">
        <v>82</v>
      </c>
      <c r="AW132" s="13" t="s">
        <v>186</v>
      </c>
      <c r="AX132" s="13" t="s">
        <v>80</v>
      </c>
      <c r="AY132" s="157" t="s">
        <v>174</v>
      </c>
    </row>
    <row r="133" spans="2:65" s="1" customFormat="1" ht="21.75" customHeight="1">
      <c r="B133" s="32"/>
      <c r="C133" s="132" t="s">
        <v>228</v>
      </c>
      <c r="D133" s="132" t="s">
        <v>176</v>
      </c>
      <c r="E133" s="133" t="s">
        <v>229</v>
      </c>
      <c r="F133" s="134" t="s">
        <v>230</v>
      </c>
      <c r="G133" s="135" t="s">
        <v>133</v>
      </c>
      <c r="H133" s="136">
        <v>31</v>
      </c>
      <c r="I133" s="137"/>
      <c r="J133" s="138">
        <f>ROUND(I133*H133,2)</f>
        <v>0</v>
      </c>
      <c r="K133" s="134" t="s">
        <v>218</v>
      </c>
      <c r="L133" s="32"/>
      <c r="M133" s="139" t="s">
        <v>21</v>
      </c>
      <c r="N133" s="140" t="s">
        <v>44</v>
      </c>
      <c r="P133" s="141">
        <f>O133*H133</f>
        <v>0</v>
      </c>
      <c r="Q133" s="141">
        <v>0</v>
      </c>
      <c r="R133" s="141">
        <f>Q133*H133</f>
        <v>0</v>
      </c>
      <c r="S133" s="141">
        <v>0.32400000000000001</v>
      </c>
      <c r="T133" s="142">
        <f>S133*H133</f>
        <v>10.044</v>
      </c>
      <c r="AR133" s="143" t="s">
        <v>180</v>
      </c>
      <c r="AT133" s="143" t="s">
        <v>176</v>
      </c>
      <c r="AU133" s="143" t="s">
        <v>82</v>
      </c>
      <c r="AY133" s="17" t="s">
        <v>174</v>
      </c>
      <c r="BE133" s="144">
        <f>IF(N133="základní",J133,0)</f>
        <v>0</v>
      </c>
      <c r="BF133" s="144">
        <f>IF(N133="snížená",J133,0)</f>
        <v>0</v>
      </c>
      <c r="BG133" s="144">
        <f>IF(N133="zákl. přenesená",J133,0)</f>
        <v>0</v>
      </c>
      <c r="BH133" s="144">
        <f>IF(N133="sníž. přenesená",J133,0)</f>
        <v>0</v>
      </c>
      <c r="BI133" s="144">
        <f>IF(N133="nulová",J133,0)</f>
        <v>0</v>
      </c>
      <c r="BJ133" s="17" t="s">
        <v>80</v>
      </c>
      <c r="BK133" s="144">
        <f>ROUND(I133*H133,2)</f>
        <v>0</v>
      </c>
      <c r="BL133" s="17" t="s">
        <v>180</v>
      </c>
      <c r="BM133" s="143" t="s">
        <v>231</v>
      </c>
    </row>
    <row r="134" spans="2:65" s="1" customFormat="1" ht="29.25">
      <c r="B134" s="32"/>
      <c r="D134" s="150" t="s">
        <v>220</v>
      </c>
      <c r="F134" s="170" t="s">
        <v>221</v>
      </c>
      <c r="I134" s="147"/>
      <c r="L134" s="32"/>
      <c r="M134" s="148"/>
      <c r="T134" s="53"/>
      <c r="AT134" s="17" t="s">
        <v>220</v>
      </c>
      <c r="AU134" s="17" t="s">
        <v>82</v>
      </c>
    </row>
    <row r="135" spans="2:65" s="12" customFormat="1" ht="11.25">
      <c r="B135" s="149"/>
      <c r="D135" s="150" t="s">
        <v>184</v>
      </c>
      <c r="E135" s="151" t="s">
        <v>21</v>
      </c>
      <c r="F135" s="152" t="s">
        <v>232</v>
      </c>
      <c r="H135" s="151" t="s">
        <v>21</v>
      </c>
      <c r="I135" s="153"/>
      <c r="L135" s="149"/>
      <c r="M135" s="154"/>
      <c r="T135" s="155"/>
      <c r="AT135" s="151" t="s">
        <v>184</v>
      </c>
      <c r="AU135" s="151" t="s">
        <v>82</v>
      </c>
      <c r="AV135" s="12" t="s">
        <v>80</v>
      </c>
      <c r="AW135" s="12" t="s">
        <v>186</v>
      </c>
      <c r="AX135" s="12" t="s">
        <v>73</v>
      </c>
      <c r="AY135" s="151" t="s">
        <v>174</v>
      </c>
    </row>
    <row r="136" spans="2:65" s="13" customFormat="1" ht="11.25">
      <c r="B136" s="156"/>
      <c r="D136" s="150" t="s">
        <v>184</v>
      </c>
      <c r="E136" s="157" t="s">
        <v>21</v>
      </c>
      <c r="F136" s="158" t="s">
        <v>233</v>
      </c>
      <c r="H136" s="159">
        <v>31</v>
      </c>
      <c r="I136" s="160"/>
      <c r="L136" s="156"/>
      <c r="M136" s="161"/>
      <c r="T136" s="162"/>
      <c r="AT136" s="157" t="s">
        <v>184</v>
      </c>
      <c r="AU136" s="157" t="s">
        <v>82</v>
      </c>
      <c r="AV136" s="13" t="s">
        <v>82</v>
      </c>
      <c r="AW136" s="13" t="s">
        <v>186</v>
      </c>
      <c r="AX136" s="13" t="s">
        <v>73</v>
      </c>
      <c r="AY136" s="157" t="s">
        <v>174</v>
      </c>
    </row>
    <row r="137" spans="2:65" s="14" customFormat="1" ht="11.25">
      <c r="B137" s="163"/>
      <c r="D137" s="150" t="s">
        <v>184</v>
      </c>
      <c r="E137" s="164" t="s">
        <v>21</v>
      </c>
      <c r="F137" s="165" t="s">
        <v>226</v>
      </c>
      <c r="H137" s="166">
        <v>31</v>
      </c>
      <c r="I137" s="167"/>
      <c r="L137" s="163"/>
      <c r="M137" s="168"/>
      <c r="T137" s="169"/>
      <c r="AT137" s="164" t="s">
        <v>184</v>
      </c>
      <c r="AU137" s="164" t="s">
        <v>82</v>
      </c>
      <c r="AV137" s="14" t="s">
        <v>180</v>
      </c>
      <c r="AW137" s="14" t="s">
        <v>186</v>
      </c>
      <c r="AX137" s="14" t="s">
        <v>80</v>
      </c>
      <c r="AY137" s="164" t="s">
        <v>174</v>
      </c>
    </row>
    <row r="138" spans="2:65" s="1" customFormat="1" ht="24.2" customHeight="1">
      <c r="B138" s="32"/>
      <c r="C138" s="132" t="s">
        <v>234</v>
      </c>
      <c r="D138" s="132" t="s">
        <v>176</v>
      </c>
      <c r="E138" s="133" t="s">
        <v>235</v>
      </c>
      <c r="F138" s="134" t="s">
        <v>236</v>
      </c>
      <c r="G138" s="135" t="s">
        <v>192</v>
      </c>
      <c r="H138" s="136">
        <v>10.526999999999999</v>
      </c>
      <c r="I138" s="137"/>
      <c r="J138" s="138">
        <f>ROUND(I138*H138,2)</f>
        <v>0</v>
      </c>
      <c r="K138" s="134" t="s">
        <v>179</v>
      </c>
      <c r="L138" s="32"/>
      <c r="M138" s="139" t="s">
        <v>21</v>
      </c>
      <c r="N138" s="140" t="s">
        <v>44</v>
      </c>
      <c r="P138" s="141">
        <f>O138*H138</f>
        <v>0</v>
      </c>
      <c r="Q138" s="141">
        <v>0</v>
      </c>
      <c r="R138" s="141">
        <f>Q138*H138</f>
        <v>0</v>
      </c>
      <c r="S138" s="141">
        <v>2.2000000000000002</v>
      </c>
      <c r="T138" s="142">
        <f>S138*H138</f>
        <v>23.159400000000002</v>
      </c>
      <c r="AR138" s="143" t="s">
        <v>180</v>
      </c>
      <c r="AT138" s="143" t="s">
        <v>176</v>
      </c>
      <c r="AU138" s="143" t="s">
        <v>82</v>
      </c>
      <c r="AY138" s="17" t="s">
        <v>174</v>
      </c>
      <c r="BE138" s="144">
        <f>IF(N138="základní",J138,0)</f>
        <v>0</v>
      </c>
      <c r="BF138" s="144">
        <f>IF(N138="snížená",J138,0)</f>
        <v>0</v>
      </c>
      <c r="BG138" s="144">
        <f>IF(N138="zákl. přenesená",J138,0)</f>
        <v>0</v>
      </c>
      <c r="BH138" s="144">
        <f>IF(N138="sníž. přenesená",J138,0)</f>
        <v>0</v>
      </c>
      <c r="BI138" s="144">
        <f>IF(N138="nulová",J138,0)</f>
        <v>0</v>
      </c>
      <c r="BJ138" s="17" t="s">
        <v>80</v>
      </c>
      <c r="BK138" s="144">
        <f>ROUND(I138*H138,2)</f>
        <v>0</v>
      </c>
      <c r="BL138" s="17" t="s">
        <v>180</v>
      </c>
      <c r="BM138" s="143" t="s">
        <v>237</v>
      </c>
    </row>
    <row r="139" spans="2:65" s="1" customFormat="1" ht="11.25">
      <c r="B139" s="32"/>
      <c r="D139" s="145" t="s">
        <v>182</v>
      </c>
      <c r="F139" s="146" t="s">
        <v>238</v>
      </c>
      <c r="I139" s="147"/>
      <c r="L139" s="32"/>
      <c r="M139" s="148"/>
      <c r="T139" s="53"/>
      <c r="AT139" s="17" t="s">
        <v>182</v>
      </c>
      <c r="AU139" s="17" t="s">
        <v>82</v>
      </c>
    </row>
    <row r="140" spans="2:65" s="12" customFormat="1" ht="11.25">
      <c r="B140" s="149"/>
      <c r="D140" s="150" t="s">
        <v>184</v>
      </c>
      <c r="E140" s="151" t="s">
        <v>21</v>
      </c>
      <c r="F140" s="152" t="s">
        <v>239</v>
      </c>
      <c r="H140" s="151" t="s">
        <v>21</v>
      </c>
      <c r="I140" s="153"/>
      <c r="L140" s="149"/>
      <c r="M140" s="154"/>
      <c r="T140" s="155"/>
      <c r="AT140" s="151" t="s">
        <v>184</v>
      </c>
      <c r="AU140" s="151" t="s">
        <v>82</v>
      </c>
      <c r="AV140" s="12" t="s">
        <v>80</v>
      </c>
      <c r="AW140" s="12" t="s">
        <v>186</v>
      </c>
      <c r="AX140" s="12" t="s">
        <v>73</v>
      </c>
      <c r="AY140" s="151" t="s">
        <v>174</v>
      </c>
    </row>
    <row r="141" spans="2:65" s="13" customFormat="1" ht="11.25">
      <c r="B141" s="156"/>
      <c r="D141" s="150" t="s">
        <v>184</v>
      </c>
      <c r="E141" s="157" t="s">
        <v>21</v>
      </c>
      <c r="F141" s="158" t="s">
        <v>240</v>
      </c>
      <c r="H141" s="159">
        <v>5.6239999999999997</v>
      </c>
      <c r="I141" s="160"/>
      <c r="L141" s="156"/>
      <c r="M141" s="161"/>
      <c r="T141" s="162"/>
      <c r="AT141" s="157" t="s">
        <v>184</v>
      </c>
      <c r="AU141" s="157" t="s">
        <v>82</v>
      </c>
      <c r="AV141" s="13" t="s">
        <v>82</v>
      </c>
      <c r="AW141" s="13" t="s">
        <v>186</v>
      </c>
      <c r="AX141" s="13" t="s">
        <v>73</v>
      </c>
      <c r="AY141" s="157" t="s">
        <v>174</v>
      </c>
    </row>
    <row r="142" spans="2:65" s="13" customFormat="1" ht="11.25">
      <c r="B142" s="156"/>
      <c r="D142" s="150" t="s">
        <v>184</v>
      </c>
      <c r="E142" s="157" t="s">
        <v>21</v>
      </c>
      <c r="F142" s="158" t="s">
        <v>241</v>
      </c>
      <c r="H142" s="159">
        <v>1.488</v>
      </c>
      <c r="I142" s="160"/>
      <c r="L142" s="156"/>
      <c r="M142" s="161"/>
      <c r="T142" s="162"/>
      <c r="AT142" s="157" t="s">
        <v>184</v>
      </c>
      <c r="AU142" s="157" t="s">
        <v>82</v>
      </c>
      <c r="AV142" s="13" t="s">
        <v>82</v>
      </c>
      <c r="AW142" s="13" t="s">
        <v>186</v>
      </c>
      <c r="AX142" s="13" t="s">
        <v>73</v>
      </c>
      <c r="AY142" s="157" t="s">
        <v>174</v>
      </c>
    </row>
    <row r="143" spans="2:65" s="13" customFormat="1" ht="22.5">
      <c r="B143" s="156"/>
      <c r="D143" s="150" t="s">
        <v>184</v>
      </c>
      <c r="E143" s="157" t="s">
        <v>21</v>
      </c>
      <c r="F143" s="158" t="s">
        <v>242</v>
      </c>
      <c r="H143" s="159">
        <v>2.5840000000000001</v>
      </c>
      <c r="I143" s="160"/>
      <c r="L143" s="156"/>
      <c r="M143" s="161"/>
      <c r="T143" s="162"/>
      <c r="AT143" s="157" t="s">
        <v>184</v>
      </c>
      <c r="AU143" s="157" t="s">
        <v>82</v>
      </c>
      <c r="AV143" s="13" t="s">
        <v>82</v>
      </c>
      <c r="AW143" s="13" t="s">
        <v>186</v>
      </c>
      <c r="AX143" s="13" t="s">
        <v>73</v>
      </c>
      <c r="AY143" s="157" t="s">
        <v>174</v>
      </c>
    </row>
    <row r="144" spans="2:65" s="13" customFormat="1" ht="22.5">
      <c r="B144" s="156"/>
      <c r="D144" s="150" t="s">
        <v>184</v>
      </c>
      <c r="E144" s="157" t="s">
        <v>21</v>
      </c>
      <c r="F144" s="158" t="s">
        <v>243</v>
      </c>
      <c r="H144" s="159">
        <v>0.83120000000000005</v>
      </c>
      <c r="I144" s="160"/>
      <c r="L144" s="156"/>
      <c r="M144" s="161"/>
      <c r="T144" s="162"/>
      <c r="AT144" s="157" t="s">
        <v>184</v>
      </c>
      <c r="AU144" s="157" t="s">
        <v>82</v>
      </c>
      <c r="AV144" s="13" t="s">
        <v>82</v>
      </c>
      <c r="AW144" s="13" t="s">
        <v>186</v>
      </c>
      <c r="AX144" s="13" t="s">
        <v>73</v>
      </c>
      <c r="AY144" s="157" t="s">
        <v>174</v>
      </c>
    </row>
    <row r="145" spans="2:65" s="14" customFormat="1" ht="11.25">
      <c r="B145" s="163"/>
      <c r="D145" s="150" t="s">
        <v>184</v>
      </c>
      <c r="E145" s="164" t="s">
        <v>21</v>
      </c>
      <c r="F145" s="165" t="s">
        <v>244</v>
      </c>
      <c r="H145" s="166">
        <v>10.527200000000001</v>
      </c>
      <c r="I145" s="167"/>
      <c r="L145" s="163"/>
      <c r="M145" s="168"/>
      <c r="T145" s="169"/>
      <c r="AT145" s="164" t="s">
        <v>184</v>
      </c>
      <c r="AU145" s="164" t="s">
        <v>82</v>
      </c>
      <c r="AV145" s="14" t="s">
        <v>180</v>
      </c>
      <c r="AW145" s="14" t="s">
        <v>186</v>
      </c>
      <c r="AX145" s="14" t="s">
        <v>80</v>
      </c>
      <c r="AY145" s="164" t="s">
        <v>174</v>
      </c>
    </row>
    <row r="146" spans="2:65" s="1" customFormat="1" ht="33" customHeight="1">
      <c r="B146" s="32"/>
      <c r="C146" s="132" t="s">
        <v>207</v>
      </c>
      <c r="D146" s="132" t="s">
        <v>176</v>
      </c>
      <c r="E146" s="133" t="s">
        <v>245</v>
      </c>
      <c r="F146" s="134" t="s">
        <v>246</v>
      </c>
      <c r="G146" s="135" t="s">
        <v>192</v>
      </c>
      <c r="H146" s="136">
        <v>10.526999999999999</v>
      </c>
      <c r="I146" s="137"/>
      <c r="J146" s="138">
        <f>ROUND(I146*H146,2)</f>
        <v>0</v>
      </c>
      <c r="K146" s="134" t="s">
        <v>179</v>
      </c>
      <c r="L146" s="32"/>
      <c r="M146" s="139" t="s">
        <v>21</v>
      </c>
      <c r="N146" s="140" t="s">
        <v>44</v>
      </c>
      <c r="P146" s="141">
        <f>O146*H146</f>
        <v>0</v>
      </c>
      <c r="Q146" s="141">
        <v>0</v>
      </c>
      <c r="R146" s="141">
        <f>Q146*H146</f>
        <v>0</v>
      </c>
      <c r="S146" s="141">
        <v>4.3999999999999997E-2</v>
      </c>
      <c r="T146" s="142">
        <f>S146*H146</f>
        <v>0.46318799999999993</v>
      </c>
      <c r="AR146" s="143" t="s">
        <v>180</v>
      </c>
      <c r="AT146" s="143" t="s">
        <v>176</v>
      </c>
      <c r="AU146" s="143" t="s">
        <v>82</v>
      </c>
      <c r="AY146" s="17" t="s">
        <v>174</v>
      </c>
      <c r="BE146" s="144">
        <f>IF(N146="základní",J146,0)</f>
        <v>0</v>
      </c>
      <c r="BF146" s="144">
        <f>IF(N146="snížená",J146,0)</f>
        <v>0</v>
      </c>
      <c r="BG146" s="144">
        <f>IF(N146="zákl. přenesená",J146,0)</f>
        <v>0</v>
      </c>
      <c r="BH146" s="144">
        <f>IF(N146="sníž. přenesená",J146,0)</f>
        <v>0</v>
      </c>
      <c r="BI146" s="144">
        <f>IF(N146="nulová",J146,0)</f>
        <v>0</v>
      </c>
      <c r="BJ146" s="17" t="s">
        <v>80</v>
      </c>
      <c r="BK146" s="144">
        <f>ROUND(I146*H146,2)</f>
        <v>0</v>
      </c>
      <c r="BL146" s="17" t="s">
        <v>180</v>
      </c>
      <c r="BM146" s="143" t="s">
        <v>247</v>
      </c>
    </row>
    <row r="147" spans="2:65" s="1" customFormat="1" ht="11.25">
      <c r="B147" s="32"/>
      <c r="D147" s="145" t="s">
        <v>182</v>
      </c>
      <c r="F147" s="146" t="s">
        <v>248</v>
      </c>
      <c r="I147" s="147"/>
      <c r="L147" s="32"/>
      <c r="M147" s="148"/>
      <c r="T147" s="53"/>
      <c r="AT147" s="17" t="s">
        <v>182</v>
      </c>
      <c r="AU147" s="17" t="s">
        <v>82</v>
      </c>
    </row>
    <row r="148" spans="2:65" s="12" customFormat="1" ht="11.25">
      <c r="B148" s="149"/>
      <c r="D148" s="150" t="s">
        <v>184</v>
      </c>
      <c r="E148" s="151" t="s">
        <v>21</v>
      </c>
      <c r="F148" s="152" t="s">
        <v>239</v>
      </c>
      <c r="H148" s="151" t="s">
        <v>21</v>
      </c>
      <c r="I148" s="153"/>
      <c r="L148" s="149"/>
      <c r="M148" s="154"/>
      <c r="T148" s="155"/>
      <c r="AT148" s="151" t="s">
        <v>184</v>
      </c>
      <c r="AU148" s="151" t="s">
        <v>82</v>
      </c>
      <c r="AV148" s="12" t="s">
        <v>80</v>
      </c>
      <c r="AW148" s="12" t="s">
        <v>186</v>
      </c>
      <c r="AX148" s="12" t="s">
        <v>73</v>
      </c>
      <c r="AY148" s="151" t="s">
        <v>174</v>
      </c>
    </row>
    <row r="149" spans="2:65" s="13" customFormat="1" ht="11.25">
      <c r="B149" s="156"/>
      <c r="D149" s="150" t="s">
        <v>184</v>
      </c>
      <c r="E149" s="157" t="s">
        <v>21</v>
      </c>
      <c r="F149" s="158" t="s">
        <v>240</v>
      </c>
      <c r="H149" s="159">
        <v>5.6239999999999997</v>
      </c>
      <c r="I149" s="160"/>
      <c r="L149" s="156"/>
      <c r="M149" s="161"/>
      <c r="T149" s="162"/>
      <c r="AT149" s="157" t="s">
        <v>184</v>
      </c>
      <c r="AU149" s="157" t="s">
        <v>82</v>
      </c>
      <c r="AV149" s="13" t="s">
        <v>82</v>
      </c>
      <c r="AW149" s="13" t="s">
        <v>186</v>
      </c>
      <c r="AX149" s="13" t="s">
        <v>73</v>
      </c>
      <c r="AY149" s="157" t="s">
        <v>174</v>
      </c>
    </row>
    <row r="150" spans="2:65" s="13" customFormat="1" ht="11.25">
      <c r="B150" s="156"/>
      <c r="D150" s="150" t="s">
        <v>184</v>
      </c>
      <c r="E150" s="157" t="s">
        <v>21</v>
      </c>
      <c r="F150" s="158" t="s">
        <v>241</v>
      </c>
      <c r="H150" s="159">
        <v>1.488</v>
      </c>
      <c r="I150" s="160"/>
      <c r="L150" s="156"/>
      <c r="M150" s="161"/>
      <c r="T150" s="162"/>
      <c r="AT150" s="157" t="s">
        <v>184</v>
      </c>
      <c r="AU150" s="157" t="s">
        <v>82</v>
      </c>
      <c r="AV150" s="13" t="s">
        <v>82</v>
      </c>
      <c r="AW150" s="13" t="s">
        <v>186</v>
      </c>
      <c r="AX150" s="13" t="s">
        <v>73</v>
      </c>
      <c r="AY150" s="157" t="s">
        <v>174</v>
      </c>
    </row>
    <row r="151" spans="2:65" s="13" customFormat="1" ht="22.5">
      <c r="B151" s="156"/>
      <c r="D151" s="150" t="s">
        <v>184</v>
      </c>
      <c r="E151" s="157" t="s">
        <v>21</v>
      </c>
      <c r="F151" s="158" t="s">
        <v>242</v>
      </c>
      <c r="H151" s="159">
        <v>2.5840000000000001</v>
      </c>
      <c r="I151" s="160"/>
      <c r="L151" s="156"/>
      <c r="M151" s="161"/>
      <c r="T151" s="162"/>
      <c r="AT151" s="157" t="s">
        <v>184</v>
      </c>
      <c r="AU151" s="157" t="s">
        <v>82</v>
      </c>
      <c r="AV151" s="13" t="s">
        <v>82</v>
      </c>
      <c r="AW151" s="13" t="s">
        <v>186</v>
      </c>
      <c r="AX151" s="13" t="s">
        <v>73</v>
      </c>
      <c r="AY151" s="157" t="s">
        <v>174</v>
      </c>
    </row>
    <row r="152" spans="2:65" s="13" customFormat="1" ht="22.5">
      <c r="B152" s="156"/>
      <c r="D152" s="150" t="s">
        <v>184</v>
      </c>
      <c r="E152" s="157" t="s">
        <v>21</v>
      </c>
      <c r="F152" s="158" t="s">
        <v>243</v>
      </c>
      <c r="H152" s="159">
        <v>0.83120000000000005</v>
      </c>
      <c r="I152" s="160"/>
      <c r="L152" s="156"/>
      <c r="M152" s="161"/>
      <c r="T152" s="162"/>
      <c r="AT152" s="157" t="s">
        <v>184</v>
      </c>
      <c r="AU152" s="157" t="s">
        <v>82</v>
      </c>
      <c r="AV152" s="13" t="s">
        <v>82</v>
      </c>
      <c r="AW152" s="13" t="s">
        <v>186</v>
      </c>
      <c r="AX152" s="13" t="s">
        <v>73</v>
      </c>
      <c r="AY152" s="157" t="s">
        <v>174</v>
      </c>
    </row>
    <row r="153" spans="2:65" s="14" customFormat="1" ht="11.25">
      <c r="B153" s="163"/>
      <c r="D153" s="150" t="s">
        <v>184</v>
      </c>
      <c r="E153" s="164" t="s">
        <v>21</v>
      </c>
      <c r="F153" s="165" t="s">
        <v>244</v>
      </c>
      <c r="H153" s="166">
        <v>10.527200000000001</v>
      </c>
      <c r="I153" s="167"/>
      <c r="L153" s="163"/>
      <c r="M153" s="168"/>
      <c r="T153" s="169"/>
      <c r="AT153" s="164" t="s">
        <v>184</v>
      </c>
      <c r="AU153" s="164" t="s">
        <v>82</v>
      </c>
      <c r="AV153" s="14" t="s">
        <v>180</v>
      </c>
      <c r="AW153" s="14" t="s">
        <v>186</v>
      </c>
      <c r="AX153" s="14" t="s">
        <v>80</v>
      </c>
      <c r="AY153" s="164" t="s">
        <v>174</v>
      </c>
    </row>
    <row r="154" spans="2:65" s="1" customFormat="1" ht="24.2" customHeight="1">
      <c r="B154" s="32"/>
      <c r="C154" s="132" t="s">
        <v>249</v>
      </c>
      <c r="D154" s="132" t="s">
        <v>176</v>
      </c>
      <c r="E154" s="133" t="s">
        <v>250</v>
      </c>
      <c r="F154" s="134" t="s">
        <v>251</v>
      </c>
      <c r="G154" s="135" t="s">
        <v>133</v>
      </c>
      <c r="H154" s="136">
        <v>1129.3</v>
      </c>
      <c r="I154" s="137"/>
      <c r="J154" s="138">
        <f>ROUND(I154*H154,2)</f>
        <v>0</v>
      </c>
      <c r="K154" s="134" t="s">
        <v>179</v>
      </c>
      <c r="L154" s="32"/>
      <c r="M154" s="139" t="s">
        <v>21</v>
      </c>
      <c r="N154" s="140" t="s">
        <v>44</v>
      </c>
      <c r="P154" s="141">
        <f>O154*H154</f>
        <v>0</v>
      </c>
      <c r="Q154" s="141">
        <v>0</v>
      </c>
      <c r="R154" s="141">
        <f>Q154*H154</f>
        <v>0</v>
      </c>
      <c r="S154" s="141">
        <v>0.09</v>
      </c>
      <c r="T154" s="142">
        <f>S154*H154</f>
        <v>101.63699999999999</v>
      </c>
      <c r="AR154" s="143" t="s">
        <v>180</v>
      </c>
      <c r="AT154" s="143" t="s">
        <v>176</v>
      </c>
      <c r="AU154" s="143" t="s">
        <v>82</v>
      </c>
      <c r="AY154" s="17" t="s">
        <v>174</v>
      </c>
      <c r="BE154" s="144">
        <f>IF(N154="základní",J154,0)</f>
        <v>0</v>
      </c>
      <c r="BF154" s="144">
        <f>IF(N154="snížená",J154,0)</f>
        <v>0</v>
      </c>
      <c r="BG154" s="144">
        <f>IF(N154="zákl. přenesená",J154,0)</f>
        <v>0</v>
      </c>
      <c r="BH154" s="144">
        <f>IF(N154="sníž. přenesená",J154,0)</f>
        <v>0</v>
      </c>
      <c r="BI154" s="144">
        <f>IF(N154="nulová",J154,0)</f>
        <v>0</v>
      </c>
      <c r="BJ154" s="17" t="s">
        <v>80</v>
      </c>
      <c r="BK154" s="144">
        <f>ROUND(I154*H154,2)</f>
        <v>0</v>
      </c>
      <c r="BL154" s="17" t="s">
        <v>180</v>
      </c>
      <c r="BM154" s="143" t="s">
        <v>252</v>
      </c>
    </row>
    <row r="155" spans="2:65" s="1" customFormat="1" ht="11.25">
      <c r="B155" s="32"/>
      <c r="D155" s="145" t="s">
        <v>182</v>
      </c>
      <c r="F155" s="146" t="s">
        <v>253</v>
      </c>
      <c r="I155" s="147"/>
      <c r="L155" s="32"/>
      <c r="M155" s="148"/>
      <c r="T155" s="53"/>
      <c r="AT155" s="17" t="s">
        <v>182</v>
      </c>
      <c r="AU155" s="17" t="s">
        <v>82</v>
      </c>
    </row>
    <row r="156" spans="2:65" s="12" customFormat="1" ht="11.25">
      <c r="B156" s="149"/>
      <c r="D156" s="150" t="s">
        <v>184</v>
      </c>
      <c r="E156" s="151" t="s">
        <v>21</v>
      </c>
      <c r="F156" s="152" t="s">
        <v>254</v>
      </c>
      <c r="H156" s="151" t="s">
        <v>21</v>
      </c>
      <c r="I156" s="153"/>
      <c r="L156" s="149"/>
      <c r="M156" s="154"/>
      <c r="T156" s="155"/>
      <c r="AT156" s="151" t="s">
        <v>184</v>
      </c>
      <c r="AU156" s="151" t="s">
        <v>82</v>
      </c>
      <c r="AV156" s="12" t="s">
        <v>80</v>
      </c>
      <c r="AW156" s="12" t="s">
        <v>186</v>
      </c>
      <c r="AX156" s="12" t="s">
        <v>73</v>
      </c>
      <c r="AY156" s="151" t="s">
        <v>174</v>
      </c>
    </row>
    <row r="157" spans="2:65" s="13" customFormat="1" ht="11.25">
      <c r="B157" s="156"/>
      <c r="D157" s="150" t="s">
        <v>184</v>
      </c>
      <c r="E157" s="157" t="s">
        <v>21</v>
      </c>
      <c r="F157" s="158" t="s">
        <v>255</v>
      </c>
      <c r="H157" s="159">
        <v>509.2</v>
      </c>
      <c r="I157" s="160"/>
      <c r="L157" s="156"/>
      <c r="M157" s="161"/>
      <c r="T157" s="162"/>
      <c r="AT157" s="157" t="s">
        <v>184</v>
      </c>
      <c r="AU157" s="157" t="s">
        <v>82</v>
      </c>
      <c r="AV157" s="13" t="s">
        <v>82</v>
      </c>
      <c r="AW157" s="13" t="s">
        <v>186</v>
      </c>
      <c r="AX157" s="13" t="s">
        <v>73</v>
      </c>
      <c r="AY157" s="157" t="s">
        <v>174</v>
      </c>
    </row>
    <row r="158" spans="2:65" s="13" customFormat="1" ht="11.25">
      <c r="B158" s="156"/>
      <c r="D158" s="150" t="s">
        <v>184</v>
      </c>
      <c r="E158" s="157" t="s">
        <v>21</v>
      </c>
      <c r="F158" s="158" t="s">
        <v>256</v>
      </c>
      <c r="H158" s="159">
        <v>497.9</v>
      </c>
      <c r="I158" s="160"/>
      <c r="L158" s="156"/>
      <c r="M158" s="161"/>
      <c r="T158" s="162"/>
      <c r="AT158" s="157" t="s">
        <v>184</v>
      </c>
      <c r="AU158" s="157" t="s">
        <v>82</v>
      </c>
      <c r="AV158" s="13" t="s">
        <v>82</v>
      </c>
      <c r="AW158" s="13" t="s">
        <v>186</v>
      </c>
      <c r="AX158" s="13" t="s">
        <v>73</v>
      </c>
      <c r="AY158" s="157" t="s">
        <v>174</v>
      </c>
    </row>
    <row r="159" spans="2:65" s="15" customFormat="1" ht="22.5">
      <c r="B159" s="171"/>
      <c r="D159" s="150" t="s">
        <v>184</v>
      </c>
      <c r="E159" s="172" t="s">
        <v>21</v>
      </c>
      <c r="F159" s="173" t="s">
        <v>257</v>
      </c>
      <c r="H159" s="174">
        <v>1007.1</v>
      </c>
      <c r="I159" s="175"/>
      <c r="L159" s="171"/>
      <c r="M159" s="176"/>
      <c r="T159" s="177"/>
      <c r="AT159" s="172" t="s">
        <v>184</v>
      </c>
      <c r="AU159" s="172" t="s">
        <v>82</v>
      </c>
      <c r="AV159" s="15" t="s">
        <v>108</v>
      </c>
      <c r="AW159" s="15" t="s">
        <v>186</v>
      </c>
      <c r="AX159" s="15" t="s">
        <v>73</v>
      </c>
      <c r="AY159" s="172" t="s">
        <v>174</v>
      </c>
    </row>
    <row r="160" spans="2:65" s="12" customFormat="1" ht="11.25">
      <c r="B160" s="149"/>
      <c r="D160" s="150" t="s">
        <v>184</v>
      </c>
      <c r="E160" s="151" t="s">
        <v>21</v>
      </c>
      <c r="F160" s="152" t="s">
        <v>258</v>
      </c>
      <c r="H160" s="151" t="s">
        <v>21</v>
      </c>
      <c r="I160" s="153"/>
      <c r="L160" s="149"/>
      <c r="M160" s="154"/>
      <c r="T160" s="155"/>
      <c r="AT160" s="151" t="s">
        <v>184</v>
      </c>
      <c r="AU160" s="151" t="s">
        <v>82</v>
      </c>
      <c r="AV160" s="12" t="s">
        <v>80</v>
      </c>
      <c r="AW160" s="12" t="s">
        <v>186</v>
      </c>
      <c r="AX160" s="12" t="s">
        <v>73</v>
      </c>
      <c r="AY160" s="151" t="s">
        <v>174</v>
      </c>
    </row>
    <row r="161" spans="2:65" s="13" customFormat="1" ht="11.25">
      <c r="B161" s="156"/>
      <c r="D161" s="150" t="s">
        <v>184</v>
      </c>
      <c r="E161" s="157" t="s">
        <v>21</v>
      </c>
      <c r="F161" s="158" t="s">
        <v>259</v>
      </c>
      <c r="H161" s="159">
        <v>78.599999999999994</v>
      </c>
      <c r="I161" s="160"/>
      <c r="L161" s="156"/>
      <c r="M161" s="161"/>
      <c r="T161" s="162"/>
      <c r="AT161" s="157" t="s">
        <v>184</v>
      </c>
      <c r="AU161" s="157" t="s">
        <v>82</v>
      </c>
      <c r="AV161" s="13" t="s">
        <v>82</v>
      </c>
      <c r="AW161" s="13" t="s">
        <v>186</v>
      </c>
      <c r="AX161" s="13" t="s">
        <v>73</v>
      </c>
      <c r="AY161" s="157" t="s">
        <v>174</v>
      </c>
    </row>
    <row r="162" spans="2:65" s="13" customFormat="1" ht="11.25">
      <c r="B162" s="156"/>
      <c r="D162" s="150" t="s">
        <v>184</v>
      </c>
      <c r="E162" s="157" t="s">
        <v>21</v>
      </c>
      <c r="F162" s="158" t="s">
        <v>260</v>
      </c>
      <c r="H162" s="159">
        <v>43.6</v>
      </c>
      <c r="I162" s="160"/>
      <c r="L162" s="156"/>
      <c r="M162" s="161"/>
      <c r="T162" s="162"/>
      <c r="AT162" s="157" t="s">
        <v>184</v>
      </c>
      <c r="AU162" s="157" t="s">
        <v>82</v>
      </c>
      <c r="AV162" s="13" t="s">
        <v>82</v>
      </c>
      <c r="AW162" s="13" t="s">
        <v>186</v>
      </c>
      <c r="AX162" s="13" t="s">
        <v>73</v>
      </c>
      <c r="AY162" s="157" t="s">
        <v>174</v>
      </c>
    </row>
    <row r="163" spans="2:65" s="15" customFormat="1" ht="22.5">
      <c r="B163" s="171"/>
      <c r="D163" s="150" t="s">
        <v>184</v>
      </c>
      <c r="E163" s="172" t="s">
        <v>21</v>
      </c>
      <c r="F163" s="173" t="s">
        <v>261</v>
      </c>
      <c r="H163" s="174">
        <v>122.2</v>
      </c>
      <c r="I163" s="175"/>
      <c r="L163" s="171"/>
      <c r="M163" s="176"/>
      <c r="T163" s="177"/>
      <c r="AT163" s="172" t="s">
        <v>184</v>
      </c>
      <c r="AU163" s="172" t="s">
        <v>82</v>
      </c>
      <c r="AV163" s="15" t="s">
        <v>108</v>
      </c>
      <c r="AW163" s="15" t="s">
        <v>186</v>
      </c>
      <c r="AX163" s="15" t="s">
        <v>73</v>
      </c>
      <c r="AY163" s="172" t="s">
        <v>174</v>
      </c>
    </row>
    <row r="164" spans="2:65" s="14" customFormat="1" ht="11.25">
      <c r="B164" s="163"/>
      <c r="D164" s="150" t="s">
        <v>184</v>
      </c>
      <c r="E164" s="164" t="s">
        <v>21</v>
      </c>
      <c r="F164" s="165" t="s">
        <v>226</v>
      </c>
      <c r="H164" s="166">
        <v>1129.3</v>
      </c>
      <c r="I164" s="167"/>
      <c r="L164" s="163"/>
      <c r="M164" s="168"/>
      <c r="T164" s="169"/>
      <c r="AT164" s="164" t="s">
        <v>184</v>
      </c>
      <c r="AU164" s="164" t="s">
        <v>82</v>
      </c>
      <c r="AV164" s="14" t="s">
        <v>180</v>
      </c>
      <c r="AW164" s="14" t="s">
        <v>186</v>
      </c>
      <c r="AX164" s="14" t="s">
        <v>80</v>
      </c>
      <c r="AY164" s="164" t="s">
        <v>174</v>
      </c>
    </row>
    <row r="165" spans="2:65" s="1" customFormat="1" ht="24.2" customHeight="1">
      <c r="B165" s="32"/>
      <c r="C165" s="132" t="s">
        <v>262</v>
      </c>
      <c r="D165" s="132" t="s">
        <v>176</v>
      </c>
      <c r="E165" s="133" t="s">
        <v>263</v>
      </c>
      <c r="F165" s="134" t="s">
        <v>264</v>
      </c>
      <c r="G165" s="135" t="s">
        <v>133</v>
      </c>
      <c r="H165" s="136">
        <v>93.28</v>
      </c>
      <c r="I165" s="137"/>
      <c r="J165" s="138">
        <f>ROUND(I165*H165,2)</f>
        <v>0</v>
      </c>
      <c r="K165" s="134" t="s">
        <v>218</v>
      </c>
      <c r="L165" s="32"/>
      <c r="M165" s="139" t="s">
        <v>21</v>
      </c>
      <c r="N165" s="140" t="s">
        <v>44</v>
      </c>
      <c r="P165" s="141">
        <f>O165*H165</f>
        <v>0</v>
      </c>
      <c r="Q165" s="141">
        <v>0</v>
      </c>
      <c r="R165" s="141">
        <f>Q165*H165</f>
        <v>0</v>
      </c>
      <c r="S165" s="141">
        <v>0.05</v>
      </c>
      <c r="T165" s="142">
        <f>S165*H165</f>
        <v>4.6640000000000006</v>
      </c>
      <c r="AR165" s="143" t="s">
        <v>180</v>
      </c>
      <c r="AT165" s="143" t="s">
        <v>176</v>
      </c>
      <c r="AU165" s="143" t="s">
        <v>82</v>
      </c>
      <c r="AY165" s="17" t="s">
        <v>174</v>
      </c>
      <c r="BE165" s="144">
        <f>IF(N165="základní",J165,0)</f>
        <v>0</v>
      </c>
      <c r="BF165" s="144">
        <f>IF(N165="snížená",J165,0)</f>
        <v>0</v>
      </c>
      <c r="BG165" s="144">
        <f>IF(N165="zákl. přenesená",J165,0)</f>
        <v>0</v>
      </c>
      <c r="BH165" s="144">
        <f>IF(N165="sníž. přenesená",J165,0)</f>
        <v>0</v>
      </c>
      <c r="BI165" s="144">
        <f>IF(N165="nulová",J165,0)</f>
        <v>0</v>
      </c>
      <c r="BJ165" s="17" t="s">
        <v>80</v>
      </c>
      <c r="BK165" s="144">
        <f>ROUND(I165*H165,2)</f>
        <v>0</v>
      </c>
      <c r="BL165" s="17" t="s">
        <v>180</v>
      </c>
      <c r="BM165" s="143" t="s">
        <v>265</v>
      </c>
    </row>
    <row r="166" spans="2:65" s="1" customFormat="1" ht="29.25">
      <c r="B166" s="32"/>
      <c r="D166" s="150" t="s">
        <v>220</v>
      </c>
      <c r="F166" s="170" t="s">
        <v>266</v>
      </c>
      <c r="I166" s="147"/>
      <c r="L166" s="32"/>
      <c r="M166" s="148"/>
      <c r="T166" s="53"/>
      <c r="AT166" s="17" t="s">
        <v>220</v>
      </c>
      <c r="AU166" s="17" t="s">
        <v>82</v>
      </c>
    </row>
    <row r="167" spans="2:65" s="12" customFormat="1" ht="11.25">
      <c r="B167" s="149"/>
      <c r="D167" s="150" t="s">
        <v>184</v>
      </c>
      <c r="E167" s="151" t="s">
        <v>21</v>
      </c>
      <c r="F167" s="152" t="s">
        <v>267</v>
      </c>
      <c r="H167" s="151" t="s">
        <v>21</v>
      </c>
      <c r="I167" s="153"/>
      <c r="L167" s="149"/>
      <c r="M167" s="154"/>
      <c r="T167" s="155"/>
      <c r="AT167" s="151" t="s">
        <v>184</v>
      </c>
      <c r="AU167" s="151" t="s">
        <v>82</v>
      </c>
      <c r="AV167" s="12" t="s">
        <v>80</v>
      </c>
      <c r="AW167" s="12" t="s">
        <v>186</v>
      </c>
      <c r="AX167" s="12" t="s">
        <v>73</v>
      </c>
      <c r="AY167" s="151" t="s">
        <v>174</v>
      </c>
    </row>
    <row r="168" spans="2:65" s="13" customFormat="1" ht="11.25">
      <c r="B168" s="156"/>
      <c r="D168" s="150" t="s">
        <v>184</v>
      </c>
      <c r="E168" s="157" t="s">
        <v>21</v>
      </c>
      <c r="F168" s="158" t="s">
        <v>268</v>
      </c>
      <c r="H168" s="159">
        <v>14.183999999999999</v>
      </c>
      <c r="I168" s="160"/>
      <c r="L168" s="156"/>
      <c r="M168" s="161"/>
      <c r="T168" s="162"/>
      <c r="AT168" s="157" t="s">
        <v>184</v>
      </c>
      <c r="AU168" s="157" t="s">
        <v>82</v>
      </c>
      <c r="AV168" s="13" t="s">
        <v>82</v>
      </c>
      <c r="AW168" s="13" t="s">
        <v>186</v>
      </c>
      <c r="AX168" s="13" t="s">
        <v>73</v>
      </c>
      <c r="AY168" s="157" t="s">
        <v>174</v>
      </c>
    </row>
    <row r="169" spans="2:65" s="13" customFormat="1" ht="11.25">
      <c r="B169" s="156"/>
      <c r="D169" s="150" t="s">
        <v>184</v>
      </c>
      <c r="E169" s="157" t="s">
        <v>21</v>
      </c>
      <c r="F169" s="158" t="s">
        <v>269</v>
      </c>
      <c r="H169" s="159">
        <v>4.1369999999999996</v>
      </c>
      <c r="I169" s="160"/>
      <c r="L169" s="156"/>
      <c r="M169" s="161"/>
      <c r="T169" s="162"/>
      <c r="AT169" s="157" t="s">
        <v>184</v>
      </c>
      <c r="AU169" s="157" t="s">
        <v>82</v>
      </c>
      <c r="AV169" s="13" t="s">
        <v>82</v>
      </c>
      <c r="AW169" s="13" t="s">
        <v>186</v>
      </c>
      <c r="AX169" s="13" t="s">
        <v>73</v>
      </c>
      <c r="AY169" s="157" t="s">
        <v>174</v>
      </c>
    </row>
    <row r="170" spans="2:65" s="13" customFormat="1" ht="11.25">
      <c r="B170" s="156"/>
      <c r="D170" s="150" t="s">
        <v>184</v>
      </c>
      <c r="E170" s="157" t="s">
        <v>21</v>
      </c>
      <c r="F170" s="158" t="s">
        <v>270</v>
      </c>
      <c r="H170" s="159">
        <v>11.032</v>
      </c>
      <c r="I170" s="160"/>
      <c r="L170" s="156"/>
      <c r="M170" s="161"/>
      <c r="T170" s="162"/>
      <c r="AT170" s="157" t="s">
        <v>184</v>
      </c>
      <c r="AU170" s="157" t="s">
        <v>82</v>
      </c>
      <c r="AV170" s="13" t="s">
        <v>82</v>
      </c>
      <c r="AW170" s="13" t="s">
        <v>186</v>
      </c>
      <c r="AX170" s="13" t="s">
        <v>73</v>
      </c>
      <c r="AY170" s="157" t="s">
        <v>174</v>
      </c>
    </row>
    <row r="171" spans="2:65" s="13" customFormat="1" ht="11.25">
      <c r="B171" s="156"/>
      <c r="D171" s="150" t="s">
        <v>184</v>
      </c>
      <c r="E171" s="157" t="s">
        <v>21</v>
      </c>
      <c r="F171" s="158" t="s">
        <v>271</v>
      </c>
      <c r="H171" s="159">
        <v>10.638</v>
      </c>
      <c r="I171" s="160"/>
      <c r="L171" s="156"/>
      <c r="M171" s="161"/>
      <c r="T171" s="162"/>
      <c r="AT171" s="157" t="s">
        <v>184</v>
      </c>
      <c r="AU171" s="157" t="s">
        <v>82</v>
      </c>
      <c r="AV171" s="13" t="s">
        <v>82</v>
      </c>
      <c r="AW171" s="13" t="s">
        <v>186</v>
      </c>
      <c r="AX171" s="13" t="s">
        <v>73</v>
      </c>
      <c r="AY171" s="157" t="s">
        <v>174</v>
      </c>
    </row>
    <row r="172" spans="2:65" s="13" customFormat="1" ht="11.25">
      <c r="B172" s="156"/>
      <c r="D172" s="150" t="s">
        <v>184</v>
      </c>
      <c r="E172" s="157" t="s">
        <v>21</v>
      </c>
      <c r="F172" s="158" t="s">
        <v>272</v>
      </c>
      <c r="H172" s="159">
        <v>39.006</v>
      </c>
      <c r="I172" s="160"/>
      <c r="L172" s="156"/>
      <c r="M172" s="161"/>
      <c r="T172" s="162"/>
      <c r="AT172" s="157" t="s">
        <v>184</v>
      </c>
      <c r="AU172" s="157" t="s">
        <v>82</v>
      </c>
      <c r="AV172" s="13" t="s">
        <v>82</v>
      </c>
      <c r="AW172" s="13" t="s">
        <v>186</v>
      </c>
      <c r="AX172" s="13" t="s">
        <v>73</v>
      </c>
      <c r="AY172" s="157" t="s">
        <v>174</v>
      </c>
    </row>
    <row r="173" spans="2:65" s="13" customFormat="1" ht="11.25">
      <c r="B173" s="156"/>
      <c r="D173" s="150" t="s">
        <v>184</v>
      </c>
      <c r="E173" s="157" t="s">
        <v>21</v>
      </c>
      <c r="F173" s="158" t="s">
        <v>273</v>
      </c>
      <c r="H173" s="159">
        <v>14.282500000000001</v>
      </c>
      <c r="I173" s="160"/>
      <c r="L173" s="156"/>
      <c r="M173" s="161"/>
      <c r="T173" s="162"/>
      <c r="AT173" s="157" t="s">
        <v>184</v>
      </c>
      <c r="AU173" s="157" t="s">
        <v>82</v>
      </c>
      <c r="AV173" s="13" t="s">
        <v>82</v>
      </c>
      <c r="AW173" s="13" t="s">
        <v>186</v>
      </c>
      <c r="AX173" s="13" t="s">
        <v>73</v>
      </c>
      <c r="AY173" s="157" t="s">
        <v>174</v>
      </c>
    </row>
    <row r="174" spans="2:65" s="14" customFormat="1" ht="11.25">
      <c r="B174" s="163"/>
      <c r="D174" s="150" t="s">
        <v>184</v>
      </c>
      <c r="E174" s="164" t="s">
        <v>21</v>
      </c>
      <c r="F174" s="165" t="s">
        <v>226</v>
      </c>
      <c r="H174" s="166">
        <v>93.279499999999999</v>
      </c>
      <c r="I174" s="167"/>
      <c r="L174" s="163"/>
      <c r="M174" s="168"/>
      <c r="T174" s="169"/>
      <c r="AT174" s="164" t="s">
        <v>184</v>
      </c>
      <c r="AU174" s="164" t="s">
        <v>82</v>
      </c>
      <c r="AV174" s="14" t="s">
        <v>180</v>
      </c>
      <c r="AW174" s="14" t="s">
        <v>186</v>
      </c>
      <c r="AX174" s="14" t="s">
        <v>80</v>
      </c>
      <c r="AY174" s="164" t="s">
        <v>174</v>
      </c>
    </row>
    <row r="175" spans="2:65" s="1" customFormat="1" ht="24.2" customHeight="1">
      <c r="B175" s="32"/>
      <c r="C175" s="132" t="s">
        <v>274</v>
      </c>
      <c r="D175" s="132" t="s">
        <v>176</v>
      </c>
      <c r="E175" s="133" t="s">
        <v>275</v>
      </c>
      <c r="F175" s="134" t="s">
        <v>276</v>
      </c>
      <c r="G175" s="135" t="s">
        <v>133</v>
      </c>
      <c r="H175" s="136">
        <v>16.459</v>
      </c>
      <c r="I175" s="137"/>
      <c r="J175" s="138">
        <f>ROUND(I175*H175,2)</f>
        <v>0</v>
      </c>
      <c r="K175" s="134" t="s">
        <v>218</v>
      </c>
      <c r="L175" s="32"/>
      <c r="M175" s="139" t="s">
        <v>21</v>
      </c>
      <c r="N175" s="140" t="s">
        <v>44</v>
      </c>
      <c r="P175" s="141">
        <f>O175*H175</f>
        <v>0</v>
      </c>
      <c r="Q175" s="141">
        <v>0</v>
      </c>
      <c r="R175" s="141">
        <f>Q175*H175</f>
        <v>0</v>
      </c>
      <c r="S175" s="141">
        <v>7.0000000000000007E-2</v>
      </c>
      <c r="T175" s="142">
        <f>S175*H175</f>
        <v>1.1521300000000001</v>
      </c>
      <c r="AR175" s="143" t="s">
        <v>180</v>
      </c>
      <c r="AT175" s="143" t="s">
        <v>176</v>
      </c>
      <c r="AU175" s="143" t="s">
        <v>82</v>
      </c>
      <c r="AY175" s="17" t="s">
        <v>174</v>
      </c>
      <c r="BE175" s="144">
        <f>IF(N175="základní",J175,0)</f>
        <v>0</v>
      </c>
      <c r="BF175" s="144">
        <f>IF(N175="snížená",J175,0)</f>
        <v>0</v>
      </c>
      <c r="BG175" s="144">
        <f>IF(N175="zákl. přenesená",J175,0)</f>
        <v>0</v>
      </c>
      <c r="BH175" s="144">
        <f>IF(N175="sníž. přenesená",J175,0)</f>
        <v>0</v>
      </c>
      <c r="BI175" s="144">
        <f>IF(N175="nulová",J175,0)</f>
        <v>0</v>
      </c>
      <c r="BJ175" s="17" t="s">
        <v>80</v>
      </c>
      <c r="BK175" s="144">
        <f>ROUND(I175*H175,2)</f>
        <v>0</v>
      </c>
      <c r="BL175" s="17" t="s">
        <v>180</v>
      </c>
      <c r="BM175" s="143" t="s">
        <v>277</v>
      </c>
    </row>
    <row r="176" spans="2:65" s="12" customFormat="1" ht="11.25">
      <c r="B176" s="149"/>
      <c r="D176" s="150" t="s">
        <v>184</v>
      </c>
      <c r="E176" s="151" t="s">
        <v>21</v>
      </c>
      <c r="F176" s="152" t="s">
        <v>278</v>
      </c>
      <c r="H176" s="151" t="s">
        <v>21</v>
      </c>
      <c r="I176" s="153"/>
      <c r="L176" s="149"/>
      <c r="M176" s="154"/>
      <c r="T176" s="155"/>
      <c r="AT176" s="151" t="s">
        <v>184</v>
      </c>
      <c r="AU176" s="151" t="s">
        <v>82</v>
      </c>
      <c r="AV176" s="12" t="s">
        <v>80</v>
      </c>
      <c r="AW176" s="12" t="s">
        <v>186</v>
      </c>
      <c r="AX176" s="12" t="s">
        <v>73</v>
      </c>
      <c r="AY176" s="151" t="s">
        <v>174</v>
      </c>
    </row>
    <row r="177" spans="2:65" s="13" customFormat="1" ht="11.25">
      <c r="B177" s="156"/>
      <c r="D177" s="150" t="s">
        <v>184</v>
      </c>
      <c r="E177" s="157" t="s">
        <v>21</v>
      </c>
      <c r="F177" s="158" t="s">
        <v>279</v>
      </c>
      <c r="H177" s="159">
        <v>1.65</v>
      </c>
      <c r="I177" s="160"/>
      <c r="L177" s="156"/>
      <c r="M177" s="161"/>
      <c r="T177" s="162"/>
      <c r="AT177" s="157" t="s">
        <v>184</v>
      </c>
      <c r="AU177" s="157" t="s">
        <v>82</v>
      </c>
      <c r="AV177" s="13" t="s">
        <v>82</v>
      </c>
      <c r="AW177" s="13" t="s">
        <v>186</v>
      </c>
      <c r="AX177" s="13" t="s">
        <v>73</v>
      </c>
      <c r="AY177" s="157" t="s">
        <v>174</v>
      </c>
    </row>
    <row r="178" spans="2:65" s="13" customFormat="1" ht="11.25">
      <c r="B178" s="156"/>
      <c r="D178" s="150" t="s">
        <v>184</v>
      </c>
      <c r="E178" s="157" t="s">
        <v>21</v>
      </c>
      <c r="F178" s="158" t="s">
        <v>280</v>
      </c>
      <c r="H178" s="159">
        <v>1</v>
      </c>
      <c r="I178" s="160"/>
      <c r="L178" s="156"/>
      <c r="M178" s="161"/>
      <c r="T178" s="162"/>
      <c r="AT178" s="157" t="s">
        <v>184</v>
      </c>
      <c r="AU178" s="157" t="s">
        <v>82</v>
      </c>
      <c r="AV178" s="13" t="s">
        <v>82</v>
      </c>
      <c r="AW178" s="13" t="s">
        <v>186</v>
      </c>
      <c r="AX178" s="13" t="s">
        <v>73</v>
      </c>
      <c r="AY178" s="157" t="s">
        <v>174</v>
      </c>
    </row>
    <row r="179" spans="2:65" s="13" customFormat="1" ht="11.25">
      <c r="B179" s="156"/>
      <c r="D179" s="150" t="s">
        <v>184</v>
      </c>
      <c r="E179" s="157" t="s">
        <v>21</v>
      </c>
      <c r="F179" s="158" t="s">
        <v>281</v>
      </c>
      <c r="H179" s="159">
        <v>2.2200000000000002</v>
      </c>
      <c r="I179" s="160"/>
      <c r="L179" s="156"/>
      <c r="M179" s="161"/>
      <c r="T179" s="162"/>
      <c r="AT179" s="157" t="s">
        <v>184</v>
      </c>
      <c r="AU179" s="157" t="s">
        <v>82</v>
      </c>
      <c r="AV179" s="13" t="s">
        <v>82</v>
      </c>
      <c r="AW179" s="13" t="s">
        <v>186</v>
      </c>
      <c r="AX179" s="13" t="s">
        <v>73</v>
      </c>
      <c r="AY179" s="157" t="s">
        <v>174</v>
      </c>
    </row>
    <row r="180" spans="2:65" s="13" customFormat="1" ht="11.25">
      <c r="B180" s="156"/>
      <c r="D180" s="150" t="s">
        <v>184</v>
      </c>
      <c r="E180" s="157" t="s">
        <v>21</v>
      </c>
      <c r="F180" s="158" t="s">
        <v>282</v>
      </c>
      <c r="H180" s="159">
        <v>5.55</v>
      </c>
      <c r="I180" s="160"/>
      <c r="L180" s="156"/>
      <c r="M180" s="161"/>
      <c r="T180" s="162"/>
      <c r="AT180" s="157" t="s">
        <v>184</v>
      </c>
      <c r="AU180" s="157" t="s">
        <v>82</v>
      </c>
      <c r="AV180" s="13" t="s">
        <v>82</v>
      </c>
      <c r="AW180" s="13" t="s">
        <v>186</v>
      </c>
      <c r="AX180" s="13" t="s">
        <v>73</v>
      </c>
      <c r="AY180" s="157" t="s">
        <v>174</v>
      </c>
    </row>
    <row r="181" spans="2:65" s="13" customFormat="1" ht="11.25">
      <c r="B181" s="156"/>
      <c r="D181" s="150" t="s">
        <v>184</v>
      </c>
      <c r="E181" s="157" t="s">
        <v>21</v>
      </c>
      <c r="F181" s="158" t="s">
        <v>283</v>
      </c>
      <c r="H181" s="159">
        <v>2.7749999999999999</v>
      </c>
      <c r="I181" s="160"/>
      <c r="L181" s="156"/>
      <c r="M181" s="161"/>
      <c r="T181" s="162"/>
      <c r="AT181" s="157" t="s">
        <v>184</v>
      </c>
      <c r="AU181" s="157" t="s">
        <v>82</v>
      </c>
      <c r="AV181" s="13" t="s">
        <v>82</v>
      </c>
      <c r="AW181" s="13" t="s">
        <v>186</v>
      </c>
      <c r="AX181" s="13" t="s">
        <v>73</v>
      </c>
      <c r="AY181" s="157" t="s">
        <v>174</v>
      </c>
    </row>
    <row r="182" spans="2:65" s="15" customFormat="1" ht="11.25">
      <c r="B182" s="171"/>
      <c r="D182" s="150" t="s">
        <v>184</v>
      </c>
      <c r="E182" s="172" t="s">
        <v>21</v>
      </c>
      <c r="F182" s="173" t="s">
        <v>284</v>
      </c>
      <c r="H182" s="174">
        <v>13.195</v>
      </c>
      <c r="I182" s="175"/>
      <c r="L182" s="171"/>
      <c r="M182" s="176"/>
      <c r="T182" s="177"/>
      <c r="AT182" s="172" t="s">
        <v>184</v>
      </c>
      <c r="AU182" s="172" t="s">
        <v>82</v>
      </c>
      <c r="AV182" s="15" t="s">
        <v>108</v>
      </c>
      <c r="AW182" s="15" t="s">
        <v>186</v>
      </c>
      <c r="AX182" s="15" t="s">
        <v>73</v>
      </c>
      <c r="AY182" s="172" t="s">
        <v>174</v>
      </c>
    </row>
    <row r="183" spans="2:65" s="13" customFormat="1" ht="11.25">
      <c r="B183" s="156"/>
      <c r="D183" s="150" t="s">
        <v>184</v>
      </c>
      <c r="E183" s="157" t="s">
        <v>21</v>
      </c>
      <c r="F183" s="158" t="s">
        <v>285</v>
      </c>
      <c r="H183" s="159">
        <v>1.464</v>
      </c>
      <c r="I183" s="160"/>
      <c r="L183" s="156"/>
      <c r="M183" s="161"/>
      <c r="T183" s="162"/>
      <c r="AT183" s="157" t="s">
        <v>184</v>
      </c>
      <c r="AU183" s="157" t="s">
        <v>82</v>
      </c>
      <c r="AV183" s="13" t="s">
        <v>82</v>
      </c>
      <c r="AW183" s="13" t="s">
        <v>186</v>
      </c>
      <c r="AX183" s="13" t="s">
        <v>73</v>
      </c>
      <c r="AY183" s="157" t="s">
        <v>174</v>
      </c>
    </row>
    <row r="184" spans="2:65" s="13" customFormat="1" ht="11.25">
      <c r="B184" s="156"/>
      <c r="D184" s="150" t="s">
        <v>184</v>
      </c>
      <c r="E184" s="157" t="s">
        <v>21</v>
      </c>
      <c r="F184" s="158" t="s">
        <v>286</v>
      </c>
      <c r="H184" s="159">
        <v>1.22</v>
      </c>
      <c r="I184" s="160"/>
      <c r="L184" s="156"/>
      <c r="M184" s="161"/>
      <c r="T184" s="162"/>
      <c r="AT184" s="157" t="s">
        <v>184</v>
      </c>
      <c r="AU184" s="157" t="s">
        <v>82</v>
      </c>
      <c r="AV184" s="13" t="s">
        <v>82</v>
      </c>
      <c r="AW184" s="13" t="s">
        <v>186</v>
      </c>
      <c r="AX184" s="13" t="s">
        <v>73</v>
      </c>
      <c r="AY184" s="157" t="s">
        <v>174</v>
      </c>
    </row>
    <row r="185" spans="2:65" s="13" customFormat="1" ht="11.25">
      <c r="B185" s="156"/>
      <c r="D185" s="150" t="s">
        <v>184</v>
      </c>
      <c r="E185" s="157" t="s">
        <v>21</v>
      </c>
      <c r="F185" s="158" t="s">
        <v>287</v>
      </c>
      <c r="H185" s="159">
        <v>0.57950000000000002</v>
      </c>
      <c r="I185" s="160"/>
      <c r="L185" s="156"/>
      <c r="M185" s="161"/>
      <c r="T185" s="162"/>
      <c r="AT185" s="157" t="s">
        <v>184</v>
      </c>
      <c r="AU185" s="157" t="s">
        <v>82</v>
      </c>
      <c r="AV185" s="13" t="s">
        <v>82</v>
      </c>
      <c r="AW185" s="13" t="s">
        <v>186</v>
      </c>
      <c r="AX185" s="13" t="s">
        <v>73</v>
      </c>
      <c r="AY185" s="157" t="s">
        <v>174</v>
      </c>
    </row>
    <row r="186" spans="2:65" s="15" customFormat="1" ht="11.25">
      <c r="B186" s="171"/>
      <c r="D186" s="150" t="s">
        <v>184</v>
      </c>
      <c r="E186" s="172" t="s">
        <v>21</v>
      </c>
      <c r="F186" s="173" t="s">
        <v>288</v>
      </c>
      <c r="H186" s="174">
        <v>3.2635000000000001</v>
      </c>
      <c r="I186" s="175"/>
      <c r="L186" s="171"/>
      <c r="M186" s="176"/>
      <c r="T186" s="177"/>
      <c r="AT186" s="172" t="s">
        <v>184</v>
      </c>
      <c r="AU186" s="172" t="s">
        <v>82</v>
      </c>
      <c r="AV186" s="15" t="s">
        <v>108</v>
      </c>
      <c r="AW186" s="15" t="s">
        <v>186</v>
      </c>
      <c r="AX186" s="15" t="s">
        <v>73</v>
      </c>
      <c r="AY186" s="172" t="s">
        <v>174</v>
      </c>
    </row>
    <row r="187" spans="2:65" s="14" customFormat="1" ht="11.25">
      <c r="B187" s="163"/>
      <c r="D187" s="150" t="s">
        <v>184</v>
      </c>
      <c r="E187" s="164" t="s">
        <v>21</v>
      </c>
      <c r="F187" s="165" t="s">
        <v>226</v>
      </c>
      <c r="H187" s="166">
        <v>16.458500000000001</v>
      </c>
      <c r="I187" s="167"/>
      <c r="L187" s="163"/>
      <c r="M187" s="168"/>
      <c r="T187" s="169"/>
      <c r="AT187" s="164" t="s">
        <v>184</v>
      </c>
      <c r="AU187" s="164" t="s">
        <v>82</v>
      </c>
      <c r="AV187" s="14" t="s">
        <v>180</v>
      </c>
      <c r="AW187" s="14" t="s">
        <v>186</v>
      </c>
      <c r="AX187" s="14" t="s">
        <v>80</v>
      </c>
      <c r="AY187" s="164" t="s">
        <v>174</v>
      </c>
    </row>
    <row r="188" spans="2:65" s="1" customFormat="1" ht="37.9" customHeight="1">
      <c r="B188" s="32"/>
      <c r="C188" s="132" t="s">
        <v>289</v>
      </c>
      <c r="D188" s="132" t="s">
        <v>176</v>
      </c>
      <c r="E188" s="133" t="s">
        <v>290</v>
      </c>
      <c r="F188" s="134" t="s">
        <v>291</v>
      </c>
      <c r="G188" s="135" t="s">
        <v>133</v>
      </c>
      <c r="H188" s="136">
        <v>2741.3</v>
      </c>
      <c r="I188" s="137"/>
      <c r="J188" s="138">
        <f>ROUND(I188*H188,2)</f>
        <v>0</v>
      </c>
      <c r="K188" s="134" t="s">
        <v>179</v>
      </c>
      <c r="L188" s="32"/>
      <c r="M188" s="139" t="s">
        <v>21</v>
      </c>
      <c r="N188" s="140" t="s">
        <v>44</v>
      </c>
      <c r="P188" s="141">
        <f>O188*H188</f>
        <v>0</v>
      </c>
      <c r="Q188" s="141">
        <v>0</v>
      </c>
      <c r="R188" s="141">
        <f>Q188*H188</f>
        <v>0</v>
      </c>
      <c r="S188" s="141">
        <v>4.5999999999999999E-2</v>
      </c>
      <c r="T188" s="142">
        <f>S188*H188</f>
        <v>126.0998</v>
      </c>
      <c r="AR188" s="143" t="s">
        <v>180</v>
      </c>
      <c r="AT188" s="143" t="s">
        <v>176</v>
      </c>
      <c r="AU188" s="143" t="s">
        <v>82</v>
      </c>
      <c r="AY188" s="17" t="s">
        <v>174</v>
      </c>
      <c r="BE188" s="144">
        <f>IF(N188="základní",J188,0)</f>
        <v>0</v>
      </c>
      <c r="BF188" s="144">
        <f>IF(N188="snížená",J188,0)</f>
        <v>0</v>
      </c>
      <c r="BG188" s="144">
        <f>IF(N188="zákl. přenesená",J188,0)</f>
        <v>0</v>
      </c>
      <c r="BH188" s="144">
        <f>IF(N188="sníž. přenesená",J188,0)</f>
        <v>0</v>
      </c>
      <c r="BI188" s="144">
        <f>IF(N188="nulová",J188,0)</f>
        <v>0</v>
      </c>
      <c r="BJ188" s="17" t="s">
        <v>80</v>
      </c>
      <c r="BK188" s="144">
        <f>ROUND(I188*H188,2)</f>
        <v>0</v>
      </c>
      <c r="BL188" s="17" t="s">
        <v>180</v>
      </c>
      <c r="BM188" s="143" t="s">
        <v>292</v>
      </c>
    </row>
    <row r="189" spans="2:65" s="1" customFormat="1" ht="11.25">
      <c r="B189" s="32"/>
      <c r="D189" s="145" t="s">
        <v>182</v>
      </c>
      <c r="F189" s="146" t="s">
        <v>293</v>
      </c>
      <c r="I189" s="147"/>
      <c r="L189" s="32"/>
      <c r="M189" s="148"/>
      <c r="T189" s="53"/>
      <c r="AT189" s="17" t="s">
        <v>182</v>
      </c>
      <c r="AU189" s="17" t="s">
        <v>82</v>
      </c>
    </row>
    <row r="190" spans="2:65" s="12" customFormat="1" ht="11.25">
      <c r="B190" s="149"/>
      <c r="D190" s="150" t="s">
        <v>184</v>
      </c>
      <c r="E190" s="151" t="s">
        <v>21</v>
      </c>
      <c r="F190" s="152" t="s">
        <v>294</v>
      </c>
      <c r="H190" s="151" t="s">
        <v>21</v>
      </c>
      <c r="I190" s="153"/>
      <c r="L190" s="149"/>
      <c r="M190" s="154"/>
      <c r="T190" s="155"/>
      <c r="AT190" s="151" t="s">
        <v>184</v>
      </c>
      <c r="AU190" s="151" t="s">
        <v>82</v>
      </c>
      <c r="AV190" s="12" t="s">
        <v>80</v>
      </c>
      <c r="AW190" s="12" t="s">
        <v>186</v>
      </c>
      <c r="AX190" s="12" t="s">
        <v>73</v>
      </c>
      <c r="AY190" s="151" t="s">
        <v>174</v>
      </c>
    </row>
    <row r="191" spans="2:65" s="13" customFormat="1" ht="11.25">
      <c r="B191" s="156"/>
      <c r="D191" s="150" t="s">
        <v>184</v>
      </c>
      <c r="E191" s="157" t="s">
        <v>21</v>
      </c>
      <c r="F191" s="158" t="s">
        <v>295</v>
      </c>
      <c r="H191" s="159">
        <v>440</v>
      </c>
      <c r="I191" s="160"/>
      <c r="L191" s="156"/>
      <c r="M191" s="161"/>
      <c r="T191" s="162"/>
      <c r="AT191" s="157" t="s">
        <v>184</v>
      </c>
      <c r="AU191" s="157" t="s">
        <v>82</v>
      </c>
      <c r="AV191" s="13" t="s">
        <v>82</v>
      </c>
      <c r="AW191" s="13" t="s">
        <v>186</v>
      </c>
      <c r="AX191" s="13" t="s">
        <v>73</v>
      </c>
      <c r="AY191" s="157" t="s">
        <v>174</v>
      </c>
    </row>
    <row r="192" spans="2:65" s="13" customFormat="1" ht="11.25">
      <c r="B192" s="156"/>
      <c r="D192" s="150" t="s">
        <v>184</v>
      </c>
      <c r="E192" s="157" t="s">
        <v>21</v>
      </c>
      <c r="F192" s="158" t="s">
        <v>296</v>
      </c>
      <c r="H192" s="159">
        <v>46.2</v>
      </c>
      <c r="I192" s="160"/>
      <c r="L192" s="156"/>
      <c r="M192" s="161"/>
      <c r="T192" s="162"/>
      <c r="AT192" s="157" t="s">
        <v>184</v>
      </c>
      <c r="AU192" s="157" t="s">
        <v>82</v>
      </c>
      <c r="AV192" s="13" t="s">
        <v>82</v>
      </c>
      <c r="AW192" s="13" t="s">
        <v>186</v>
      </c>
      <c r="AX192" s="13" t="s">
        <v>73</v>
      </c>
      <c r="AY192" s="157" t="s">
        <v>174</v>
      </c>
    </row>
    <row r="193" spans="2:65" s="15" customFormat="1" ht="11.25">
      <c r="B193" s="171"/>
      <c r="D193" s="150" t="s">
        <v>184</v>
      </c>
      <c r="E193" s="172" t="s">
        <v>21</v>
      </c>
      <c r="F193" s="173" t="s">
        <v>297</v>
      </c>
      <c r="H193" s="174">
        <v>486.2</v>
      </c>
      <c r="I193" s="175"/>
      <c r="L193" s="171"/>
      <c r="M193" s="176"/>
      <c r="T193" s="177"/>
      <c r="AT193" s="172" t="s">
        <v>184</v>
      </c>
      <c r="AU193" s="172" t="s">
        <v>82</v>
      </c>
      <c r="AV193" s="15" t="s">
        <v>108</v>
      </c>
      <c r="AW193" s="15" t="s">
        <v>186</v>
      </c>
      <c r="AX193" s="15" t="s">
        <v>73</v>
      </c>
      <c r="AY193" s="172" t="s">
        <v>174</v>
      </c>
    </row>
    <row r="194" spans="2:65" s="12" customFormat="1" ht="11.25">
      <c r="B194" s="149"/>
      <c r="D194" s="150" t="s">
        <v>184</v>
      </c>
      <c r="E194" s="151" t="s">
        <v>21</v>
      </c>
      <c r="F194" s="152" t="s">
        <v>298</v>
      </c>
      <c r="H194" s="151" t="s">
        <v>21</v>
      </c>
      <c r="I194" s="153"/>
      <c r="L194" s="149"/>
      <c r="M194" s="154"/>
      <c r="T194" s="155"/>
      <c r="AT194" s="151" t="s">
        <v>184</v>
      </c>
      <c r="AU194" s="151" t="s">
        <v>82</v>
      </c>
      <c r="AV194" s="12" t="s">
        <v>80</v>
      </c>
      <c r="AW194" s="12" t="s">
        <v>186</v>
      </c>
      <c r="AX194" s="12" t="s">
        <v>73</v>
      </c>
      <c r="AY194" s="151" t="s">
        <v>174</v>
      </c>
    </row>
    <row r="195" spans="2:65" s="13" customFormat="1" ht="11.25">
      <c r="B195" s="156"/>
      <c r="D195" s="150" t="s">
        <v>184</v>
      </c>
      <c r="E195" s="157" t="s">
        <v>21</v>
      </c>
      <c r="F195" s="158" t="s">
        <v>299</v>
      </c>
      <c r="H195" s="159">
        <v>1324.3</v>
      </c>
      <c r="I195" s="160"/>
      <c r="L195" s="156"/>
      <c r="M195" s="161"/>
      <c r="T195" s="162"/>
      <c r="AT195" s="157" t="s">
        <v>184</v>
      </c>
      <c r="AU195" s="157" t="s">
        <v>82</v>
      </c>
      <c r="AV195" s="13" t="s">
        <v>82</v>
      </c>
      <c r="AW195" s="13" t="s">
        <v>186</v>
      </c>
      <c r="AX195" s="13" t="s">
        <v>73</v>
      </c>
      <c r="AY195" s="157" t="s">
        <v>174</v>
      </c>
    </row>
    <row r="196" spans="2:65" s="13" customFormat="1" ht="11.25">
      <c r="B196" s="156"/>
      <c r="D196" s="150" t="s">
        <v>184</v>
      </c>
      <c r="E196" s="157" t="s">
        <v>21</v>
      </c>
      <c r="F196" s="158" t="s">
        <v>300</v>
      </c>
      <c r="H196" s="159">
        <v>930.8</v>
      </c>
      <c r="I196" s="160"/>
      <c r="L196" s="156"/>
      <c r="M196" s="161"/>
      <c r="T196" s="162"/>
      <c r="AT196" s="157" t="s">
        <v>184</v>
      </c>
      <c r="AU196" s="157" t="s">
        <v>82</v>
      </c>
      <c r="AV196" s="13" t="s">
        <v>82</v>
      </c>
      <c r="AW196" s="13" t="s">
        <v>186</v>
      </c>
      <c r="AX196" s="13" t="s">
        <v>73</v>
      </c>
      <c r="AY196" s="157" t="s">
        <v>174</v>
      </c>
    </row>
    <row r="197" spans="2:65" s="15" customFormat="1" ht="11.25">
      <c r="B197" s="171"/>
      <c r="D197" s="150" t="s">
        <v>184</v>
      </c>
      <c r="E197" s="172" t="s">
        <v>21</v>
      </c>
      <c r="F197" s="173" t="s">
        <v>301</v>
      </c>
      <c r="H197" s="174">
        <v>2255.1</v>
      </c>
      <c r="I197" s="175"/>
      <c r="L197" s="171"/>
      <c r="M197" s="176"/>
      <c r="T197" s="177"/>
      <c r="AT197" s="172" t="s">
        <v>184</v>
      </c>
      <c r="AU197" s="172" t="s">
        <v>82</v>
      </c>
      <c r="AV197" s="15" t="s">
        <v>108</v>
      </c>
      <c r="AW197" s="15" t="s">
        <v>186</v>
      </c>
      <c r="AX197" s="15" t="s">
        <v>73</v>
      </c>
      <c r="AY197" s="172" t="s">
        <v>174</v>
      </c>
    </row>
    <row r="198" spans="2:65" s="14" customFormat="1" ht="11.25">
      <c r="B198" s="163"/>
      <c r="D198" s="150" t="s">
        <v>184</v>
      </c>
      <c r="E198" s="164" t="s">
        <v>21</v>
      </c>
      <c r="F198" s="165" t="s">
        <v>226</v>
      </c>
      <c r="H198" s="166">
        <v>2741.3</v>
      </c>
      <c r="I198" s="167"/>
      <c r="L198" s="163"/>
      <c r="M198" s="168"/>
      <c r="T198" s="169"/>
      <c r="AT198" s="164" t="s">
        <v>184</v>
      </c>
      <c r="AU198" s="164" t="s">
        <v>82</v>
      </c>
      <c r="AV198" s="14" t="s">
        <v>180</v>
      </c>
      <c r="AW198" s="14" t="s">
        <v>186</v>
      </c>
      <c r="AX198" s="14" t="s">
        <v>80</v>
      </c>
      <c r="AY198" s="164" t="s">
        <v>174</v>
      </c>
    </row>
    <row r="199" spans="2:65" s="11" customFormat="1" ht="22.9" customHeight="1">
      <c r="B199" s="120"/>
      <c r="D199" s="121" t="s">
        <v>72</v>
      </c>
      <c r="E199" s="130" t="s">
        <v>302</v>
      </c>
      <c r="F199" s="130" t="s">
        <v>303</v>
      </c>
      <c r="I199" s="123"/>
      <c r="J199" s="131">
        <f>BK199</f>
        <v>0</v>
      </c>
      <c r="L199" s="120"/>
      <c r="M199" s="125"/>
      <c r="P199" s="126">
        <f>SUM(P200:P251)</f>
        <v>0</v>
      </c>
      <c r="R199" s="126">
        <f>SUM(R200:R251)</f>
        <v>0</v>
      </c>
      <c r="T199" s="127">
        <f>SUM(T200:T251)</f>
        <v>0</v>
      </c>
      <c r="AR199" s="121" t="s">
        <v>80</v>
      </c>
      <c r="AT199" s="128" t="s">
        <v>72</v>
      </c>
      <c r="AU199" s="128" t="s">
        <v>80</v>
      </c>
      <c r="AY199" s="121" t="s">
        <v>174</v>
      </c>
      <c r="BK199" s="129">
        <f>SUM(BK200:BK251)</f>
        <v>0</v>
      </c>
    </row>
    <row r="200" spans="2:65" s="1" customFormat="1" ht="44.25" customHeight="1">
      <c r="B200" s="32"/>
      <c r="C200" s="132" t="s">
        <v>304</v>
      </c>
      <c r="D200" s="132" t="s">
        <v>176</v>
      </c>
      <c r="E200" s="133" t="s">
        <v>305</v>
      </c>
      <c r="F200" s="134" t="s">
        <v>306</v>
      </c>
      <c r="G200" s="135" t="s">
        <v>307</v>
      </c>
      <c r="H200" s="136">
        <v>618.18499999999995</v>
      </c>
      <c r="I200" s="137"/>
      <c r="J200" s="138">
        <f>ROUND(I200*H200,2)</f>
        <v>0</v>
      </c>
      <c r="K200" s="134" t="s">
        <v>179</v>
      </c>
      <c r="L200" s="32"/>
      <c r="M200" s="139" t="s">
        <v>21</v>
      </c>
      <c r="N200" s="140" t="s">
        <v>44</v>
      </c>
      <c r="P200" s="141">
        <f>O200*H200</f>
        <v>0</v>
      </c>
      <c r="Q200" s="141">
        <v>0</v>
      </c>
      <c r="R200" s="141">
        <f>Q200*H200</f>
        <v>0</v>
      </c>
      <c r="S200" s="141">
        <v>0</v>
      </c>
      <c r="T200" s="142">
        <f>S200*H200</f>
        <v>0</v>
      </c>
      <c r="AR200" s="143" t="s">
        <v>180</v>
      </c>
      <c r="AT200" s="143" t="s">
        <v>176</v>
      </c>
      <c r="AU200" s="143" t="s">
        <v>82</v>
      </c>
      <c r="AY200" s="17" t="s">
        <v>174</v>
      </c>
      <c r="BE200" s="144">
        <f>IF(N200="základní",J200,0)</f>
        <v>0</v>
      </c>
      <c r="BF200" s="144">
        <f>IF(N200="snížená",J200,0)</f>
        <v>0</v>
      </c>
      <c r="BG200" s="144">
        <f>IF(N200="zákl. přenesená",J200,0)</f>
        <v>0</v>
      </c>
      <c r="BH200" s="144">
        <f>IF(N200="sníž. přenesená",J200,0)</f>
        <v>0</v>
      </c>
      <c r="BI200" s="144">
        <f>IF(N200="nulová",J200,0)</f>
        <v>0</v>
      </c>
      <c r="BJ200" s="17" t="s">
        <v>80</v>
      </c>
      <c r="BK200" s="144">
        <f>ROUND(I200*H200,2)</f>
        <v>0</v>
      </c>
      <c r="BL200" s="17" t="s">
        <v>180</v>
      </c>
      <c r="BM200" s="143" t="s">
        <v>308</v>
      </c>
    </row>
    <row r="201" spans="2:65" s="1" customFormat="1" ht="11.25">
      <c r="B201" s="32"/>
      <c r="D201" s="145" t="s">
        <v>182</v>
      </c>
      <c r="F201" s="146" t="s">
        <v>309</v>
      </c>
      <c r="I201" s="147"/>
      <c r="L201" s="32"/>
      <c r="M201" s="148"/>
      <c r="T201" s="53"/>
      <c r="AT201" s="17" t="s">
        <v>182</v>
      </c>
      <c r="AU201" s="17" t="s">
        <v>82</v>
      </c>
    </row>
    <row r="202" spans="2:65" s="1" customFormat="1" ht="37.9" customHeight="1">
      <c r="B202" s="32"/>
      <c r="C202" s="132" t="s">
        <v>8</v>
      </c>
      <c r="D202" s="132" t="s">
        <v>176</v>
      </c>
      <c r="E202" s="133" t="s">
        <v>310</v>
      </c>
      <c r="F202" s="134" t="s">
        <v>311</v>
      </c>
      <c r="G202" s="135" t="s">
        <v>307</v>
      </c>
      <c r="H202" s="136">
        <v>18.63</v>
      </c>
      <c r="I202" s="137"/>
      <c r="J202" s="138">
        <f>ROUND(I202*H202,2)</f>
        <v>0</v>
      </c>
      <c r="K202" s="134" t="s">
        <v>218</v>
      </c>
      <c r="L202" s="32"/>
      <c r="M202" s="139" t="s">
        <v>21</v>
      </c>
      <c r="N202" s="140" t="s">
        <v>44</v>
      </c>
      <c r="P202" s="141">
        <f>O202*H202</f>
        <v>0</v>
      </c>
      <c r="Q202" s="141">
        <v>0</v>
      </c>
      <c r="R202" s="141">
        <f>Q202*H202</f>
        <v>0</v>
      </c>
      <c r="S202" s="141">
        <v>0</v>
      </c>
      <c r="T202" s="142">
        <f>S202*H202</f>
        <v>0</v>
      </c>
      <c r="AR202" s="143" t="s">
        <v>180</v>
      </c>
      <c r="AT202" s="143" t="s">
        <v>176</v>
      </c>
      <c r="AU202" s="143" t="s">
        <v>82</v>
      </c>
      <c r="AY202" s="17" t="s">
        <v>174</v>
      </c>
      <c r="BE202" s="144">
        <f>IF(N202="základní",J202,0)</f>
        <v>0</v>
      </c>
      <c r="BF202" s="144">
        <f>IF(N202="snížená",J202,0)</f>
        <v>0</v>
      </c>
      <c r="BG202" s="144">
        <f>IF(N202="zákl. přenesená",J202,0)</f>
        <v>0</v>
      </c>
      <c r="BH202" s="144">
        <f>IF(N202="sníž. přenesená",J202,0)</f>
        <v>0</v>
      </c>
      <c r="BI202" s="144">
        <f>IF(N202="nulová",J202,0)</f>
        <v>0</v>
      </c>
      <c r="BJ202" s="17" t="s">
        <v>80</v>
      </c>
      <c r="BK202" s="144">
        <f>ROUND(I202*H202,2)</f>
        <v>0</v>
      </c>
      <c r="BL202" s="17" t="s">
        <v>180</v>
      </c>
      <c r="BM202" s="143" t="s">
        <v>312</v>
      </c>
    </row>
    <row r="203" spans="2:65" s="1" customFormat="1" ht="107.25">
      <c r="B203" s="32"/>
      <c r="D203" s="150" t="s">
        <v>220</v>
      </c>
      <c r="F203" s="170" t="s">
        <v>313</v>
      </c>
      <c r="I203" s="147"/>
      <c r="L203" s="32"/>
      <c r="M203" s="148"/>
      <c r="T203" s="53"/>
      <c r="AT203" s="17" t="s">
        <v>220</v>
      </c>
      <c r="AU203" s="17" t="s">
        <v>82</v>
      </c>
    </row>
    <row r="204" spans="2:65" s="13" customFormat="1" ht="11.25">
      <c r="B204" s="156"/>
      <c r="D204" s="150" t="s">
        <v>184</v>
      </c>
      <c r="E204" s="157" t="s">
        <v>21</v>
      </c>
      <c r="F204" s="158" t="s">
        <v>314</v>
      </c>
      <c r="H204" s="159">
        <v>18.63</v>
      </c>
      <c r="I204" s="160"/>
      <c r="L204" s="156"/>
      <c r="M204" s="161"/>
      <c r="T204" s="162"/>
      <c r="AT204" s="157" t="s">
        <v>184</v>
      </c>
      <c r="AU204" s="157" t="s">
        <v>82</v>
      </c>
      <c r="AV204" s="13" t="s">
        <v>82</v>
      </c>
      <c r="AW204" s="13" t="s">
        <v>186</v>
      </c>
      <c r="AX204" s="13" t="s">
        <v>80</v>
      </c>
      <c r="AY204" s="157" t="s">
        <v>174</v>
      </c>
    </row>
    <row r="205" spans="2:65" s="1" customFormat="1" ht="49.15" customHeight="1">
      <c r="B205" s="32"/>
      <c r="C205" s="132" t="s">
        <v>315</v>
      </c>
      <c r="D205" s="132" t="s">
        <v>176</v>
      </c>
      <c r="E205" s="133" t="s">
        <v>316</v>
      </c>
      <c r="F205" s="134" t="s">
        <v>317</v>
      </c>
      <c r="G205" s="135" t="s">
        <v>307</v>
      </c>
      <c r="H205" s="136">
        <v>195.95</v>
      </c>
      <c r="I205" s="137"/>
      <c r="J205" s="138">
        <f>ROUND(I205*H205,2)</f>
        <v>0</v>
      </c>
      <c r="K205" s="134" t="s">
        <v>218</v>
      </c>
      <c r="L205" s="32"/>
      <c r="M205" s="139" t="s">
        <v>21</v>
      </c>
      <c r="N205" s="140" t="s">
        <v>44</v>
      </c>
      <c r="P205" s="141">
        <f>O205*H205</f>
        <v>0</v>
      </c>
      <c r="Q205" s="141">
        <v>0</v>
      </c>
      <c r="R205" s="141">
        <f>Q205*H205</f>
        <v>0</v>
      </c>
      <c r="S205" s="141">
        <v>0</v>
      </c>
      <c r="T205" s="142">
        <f>S205*H205</f>
        <v>0</v>
      </c>
      <c r="AR205" s="143" t="s">
        <v>180</v>
      </c>
      <c r="AT205" s="143" t="s">
        <v>176</v>
      </c>
      <c r="AU205" s="143" t="s">
        <v>82</v>
      </c>
      <c r="AY205" s="17" t="s">
        <v>174</v>
      </c>
      <c r="BE205" s="144">
        <f>IF(N205="základní",J205,0)</f>
        <v>0</v>
      </c>
      <c r="BF205" s="144">
        <f>IF(N205="snížená",J205,0)</f>
        <v>0</v>
      </c>
      <c r="BG205" s="144">
        <f>IF(N205="zákl. přenesená",J205,0)</f>
        <v>0</v>
      </c>
      <c r="BH205" s="144">
        <f>IF(N205="sníž. přenesená",J205,0)</f>
        <v>0</v>
      </c>
      <c r="BI205" s="144">
        <f>IF(N205="nulová",J205,0)</f>
        <v>0</v>
      </c>
      <c r="BJ205" s="17" t="s">
        <v>80</v>
      </c>
      <c r="BK205" s="144">
        <f>ROUND(I205*H205,2)</f>
        <v>0</v>
      </c>
      <c r="BL205" s="17" t="s">
        <v>180</v>
      </c>
      <c r="BM205" s="143" t="s">
        <v>318</v>
      </c>
    </row>
    <row r="206" spans="2:65" s="1" customFormat="1" ht="87.75">
      <c r="B206" s="32"/>
      <c r="D206" s="150" t="s">
        <v>220</v>
      </c>
      <c r="F206" s="170" t="s">
        <v>319</v>
      </c>
      <c r="I206" s="147"/>
      <c r="L206" s="32"/>
      <c r="M206" s="148"/>
      <c r="T206" s="53"/>
      <c r="AT206" s="17" t="s">
        <v>220</v>
      </c>
      <c r="AU206" s="17" t="s">
        <v>82</v>
      </c>
    </row>
    <row r="207" spans="2:65" s="13" customFormat="1" ht="11.25">
      <c r="B207" s="156"/>
      <c r="D207" s="150" t="s">
        <v>184</v>
      </c>
      <c r="E207" s="157" t="s">
        <v>21</v>
      </c>
      <c r="F207" s="158" t="s">
        <v>320</v>
      </c>
      <c r="H207" s="159">
        <v>1.996</v>
      </c>
      <c r="I207" s="160"/>
      <c r="L207" s="156"/>
      <c r="M207" s="161"/>
      <c r="T207" s="162"/>
      <c r="AT207" s="157" t="s">
        <v>184</v>
      </c>
      <c r="AU207" s="157" t="s">
        <v>82</v>
      </c>
      <c r="AV207" s="13" t="s">
        <v>82</v>
      </c>
      <c r="AW207" s="13" t="s">
        <v>186</v>
      </c>
      <c r="AX207" s="13" t="s">
        <v>73</v>
      </c>
      <c r="AY207" s="157" t="s">
        <v>174</v>
      </c>
    </row>
    <row r="208" spans="2:65" s="13" customFormat="1" ht="11.25">
      <c r="B208" s="156"/>
      <c r="D208" s="150" t="s">
        <v>184</v>
      </c>
      <c r="E208" s="157" t="s">
        <v>21</v>
      </c>
      <c r="F208" s="158" t="s">
        <v>321</v>
      </c>
      <c r="H208" s="159">
        <v>10.163</v>
      </c>
      <c r="I208" s="160"/>
      <c r="L208" s="156"/>
      <c r="M208" s="161"/>
      <c r="T208" s="162"/>
      <c r="AT208" s="157" t="s">
        <v>184</v>
      </c>
      <c r="AU208" s="157" t="s">
        <v>82</v>
      </c>
      <c r="AV208" s="13" t="s">
        <v>82</v>
      </c>
      <c r="AW208" s="13" t="s">
        <v>186</v>
      </c>
      <c r="AX208" s="13" t="s">
        <v>73</v>
      </c>
      <c r="AY208" s="157" t="s">
        <v>174</v>
      </c>
    </row>
    <row r="209" spans="2:65" s="13" customFormat="1" ht="11.25">
      <c r="B209" s="156"/>
      <c r="D209" s="150" t="s">
        <v>184</v>
      </c>
      <c r="E209" s="157" t="s">
        <v>21</v>
      </c>
      <c r="F209" s="158" t="s">
        <v>322</v>
      </c>
      <c r="H209" s="159">
        <v>183.791</v>
      </c>
      <c r="I209" s="160"/>
      <c r="L209" s="156"/>
      <c r="M209" s="161"/>
      <c r="T209" s="162"/>
      <c r="AT209" s="157" t="s">
        <v>184</v>
      </c>
      <c r="AU209" s="157" t="s">
        <v>82</v>
      </c>
      <c r="AV209" s="13" t="s">
        <v>82</v>
      </c>
      <c r="AW209" s="13" t="s">
        <v>186</v>
      </c>
      <c r="AX209" s="13" t="s">
        <v>73</v>
      </c>
      <c r="AY209" s="157" t="s">
        <v>174</v>
      </c>
    </row>
    <row r="210" spans="2:65" s="14" customFormat="1" ht="11.25">
      <c r="B210" s="163"/>
      <c r="D210" s="150" t="s">
        <v>184</v>
      </c>
      <c r="E210" s="164" t="s">
        <v>21</v>
      </c>
      <c r="F210" s="165" t="s">
        <v>226</v>
      </c>
      <c r="H210" s="166">
        <v>195.95</v>
      </c>
      <c r="I210" s="167"/>
      <c r="L210" s="163"/>
      <c r="M210" s="168"/>
      <c r="T210" s="169"/>
      <c r="AT210" s="164" t="s">
        <v>184</v>
      </c>
      <c r="AU210" s="164" t="s">
        <v>82</v>
      </c>
      <c r="AV210" s="14" t="s">
        <v>180</v>
      </c>
      <c r="AW210" s="14" t="s">
        <v>186</v>
      </c>
      <c r="AX210" s="14" t="s">
        <v>80</v>
      </c>
      <c r="AY210" s="164" t="s">
        <v>174</v>
      </c>
    </row>
    <row r="211" spans="2:65" s="1" customFormat="1" ht="37.9" customHeight="1">
      <c r="B211" s="32"/>
      <c r="C211" s="132" t="s">
        <v>323</v>
      </c>
      <c r="D211" s="132" t="s">
        <v>176</v>
      </c>
      <c r="E211" s="133" t="s">
        <v>324</v>
      </c>
      <c r="F211" s="134" t="s">
        <v>325</v>
      </c>
      <c r="G211" s="135" t="s">
        <v>307</v>
      </c>
      <c r="H211" s="136">
        <v>33.667000000000002</v>
      </c>
      <c r="I211" s="137"/>
      <c r="J211" s="138">
        <f>ROUND(I211*H211,2)</f>
        <v>0</v>
      </c>
      <c r="K211" s="134" t="s">
        <v>218</v>
      </c>
      <c r="L211" s="32"/>
      <c r="M211" s="139" t="s">
        <v>21</v>
      </c>
      <c r="N211" s="140" t="s">
        <v>44</v>
      </c>
      <c r="P211" s="141">
        <f>O211*H211</f>
        <v>0</v>
      </c>
      <c r="Q211" s="141">
        <v>0</v>
      </c>
      <c r="R211" s="141">
        <f>Q211*H211</f>
        <v>0</v>
      </c>
      <c r="S211" s="141">
        <v>0</v>
      </c>
      <c r="T211" s="142">
        <f>S211*H211</f>
        <v>0</v>
      </c>
      <c r="AR211" s="143" t="s">
        <v>180</v>
      </c>
      <c r="AT211" s="143" t="s">
        <v>176</v>
      </c>
      <c r="AU211" s="143" t="s">
        <v>82</v>
      </c>
      <c r="AY211" s="17" t="s">
        <v>174</v>
      </c>
      <c r="BE211" s="144">
        <f>IF(N211="základní",J211,0)</f>
        <v>0</v>
      </c>
      <c r="BF211" s="144">
        <f>IF(N211="snížená",J211,0)</f>
        <v>0</v>
      </c>
      <c r="BG211" s="144">
        <f>IF(N211="zákl. přenesená",J211,0)</f>
        <v>0</v>
      </c>
      <c r="BH211" s="144">
        <f>IF(N211="sníž. přenesená",J211,0)</f>
        <v>0</v>
      </c>
      <c r="BI211" s="144">
        <f>IF(N211="nulová",J211,0)</f>
        <v>0</v>
      </c>
      <c r="BJ211" s="17" t="s">
        <v>80</v>
      </c>
      <c r="BK211" s="144">
        <f>ROUND(I211*H211,2)</f>
        <v>0</v>
      </c>
      <c r="BL211" s="17" t="s">
        <v>180</v>
      </c>
      <c r="BM211" s="143" t="s">
        <v>326</v>
      </c>
    </row>
    <row r="212" spans="2:65" s="1" customFormat="1" ht="97.5">
      <c r="B212" s="32"/>
      <c r="D212" s="150" t="s">
        <v>220</v>
      </c>
      <c r="F212" s="170" t="s">
        <v>327</v>
      </c>
      <c r="I212" s="147"/>
      <c r="L212" s="32"/>
      <c r="M212" s="148"/>
      <c r="T212" s="53"/>
      <c r="AT212" s="17" t="s">
        <v>220</v>
      </c>
      <c r="AU212" s="17" t="s">
        <v>82</v>
      </c>
    </row>
    <row r="213" spans="2:65" s="13" customFormat="1" ht="22.5">
      <c r="B213" s="156"/>
      <c r="D213" s="150" t="s">
        <v>184</v>
      </c>
      <c r="E213" s="157" t="s">
        <v>21</v>
      </c>
      <c r="F213" s="158" t="s">
        <v>328</v>
      </c>
      <c r="H213" s="159">
        <v>10.045</v>
      </c>
      <c r="I213" s="160"/>
      <c r="L213" s="156"/>
      <c r="M213" s="161"/>
      <c r="T213" s="162"/>
      <c r="AT213" s="157" t="s">
        <v>184</v>
      </c>
      <c r="AU213" s="157" t="s">
        <v>82</v>
      </c>
      <c r="AV213" s="13" t="s">
        <v>82</v>
      </c>
      <c r="AW213" s="13" t="s">
        <v>186</v>
      </c>
      <c r="AX213" s="13" t="s">
        <v>73</v>
      </c>
      <c r="AY213" s="157" t="s">
        <v>174</v>
      </c>
    </row>
    <row r="214" spans="2:65" s="13" customFormat="1" ht="11.25">
      <c r="B214" s="156"/>
      <c r="D214" s="150" t="s">
        <v>184</v>
      </c>
      <c r="E214" s="157" t="s">
        <v>21</v>
      </c>
      <c r="F214" s="158" t="s">
        <v>329</v>
      </c>
      <c r="H214" s="159">
        <v>23.622</v>
      </c>
      <c r="I214" s="160"/>
      <c r="L214" s="156"/>
      <c r="M214" s="161"/>
      <c r="T214" s="162"/>
      <c r="AT214" s="157" t="s">
        <v>184</v>
      </c>
      <c r="AU214" s="157" t="s">
        <v>82</v>
      </c>
      <c r="AV214" s="13" t="s">
        <v>82</v>
      </c>
      <c r="AW214" s="13" t="s">
        <v>186</v>
      </c>
      <c r="AX214" s="13" t="s">
        <v>73</v>
      </c>
      <c r="AY214" s="157" t="s">
        <v>174</v>
      </c>
    </row>
    <row r="215" spans="2:65" s="14" customFormat="1" ht="11.25">
      <c r="B215" s="163"/>
      <c r="D215" s="150" t="s">
        <v>184</v>
      </c>
      <c r="E215" s="164" t="s">
        <v>21</v>
      </c>
      <c r="F215" s="165" t="s">
        <v>226</v>
      </c>
      <c r="H215" s="166">
        <v>33.667000000000002</v>
      </c>
      <c r="I215" s="167"/>
      <c r="L215" s="163"/>
      <c r="M215" s="168"/>
      <c r="T215" s="169"/>
      <c r="AT215" s="164" t="s">
        <v>184</v>
      </c>
      <c r="AU215" s="164" t="s">
        <v>82</v>
      </c>
      <c r="AV215" s="14" t="s">
        <v>180</v>
      </c>
      <c r="AW215" s="14" t="s">
        <v>186</v>
      </c>
      <c r="AX215" s="14" t="s">
        <v>80</v>
      </c>
      <c r="AY215" s="164" t="s">
        <v>174</v>
      </c>
    </row>
    <row r="216" spans="2:65" s="1" customFormat="1" ht="37.9" customHeight="1">
      <c r="B216" s="32"/>
      <c r="C216" s="132" t="s">
        <v>330</v>
      </c>
      <c r="D216" s="132" t="s">
        <v>176</v>
      </c>
      <c r="E216" s="133" t="s">
        <v>331</v>
      </c>
      <c r="F216" s="134" t="s">
        <v>332</v>
      </c>
      <c r="G216" s="135" t="s">
        <v>307</v>
      </c>
      <c r="H216" s="136">
        <v>233.57</v>
      </c>
      <c r="I216" s="137"/>
      <c r="J216" s="138">
        <f>ROUND(I216*H216,2)</f>
        <v>0</v>
      </c>
      <c r="K216" s="134" t="s">
        <v>218</v>
      </c>
      <c r="L216" s="32"/>
      <c r="M216" s="139" t="s">
        <v>21</v>
      </c>
      <c r="N216" s="140" t="s">
        <v>44</v>
      </c>
      <c r="P216" s="141">
        <f>O216*H216</f>
        <v>0</v>
      </c>
      <c r="Q216" s="141">
        <v>0</v>
      </c>
      <c r="R216" s="141">
        <f>Q216*H216</f>
        <v>0</v>
      </c>
      <c r="S216" s="141">
        <v>0</v>
      </c>
      <c r="T216" s="142">
        <f>S216*H216</f>
        <v>0</v>
      </c>
      <c r="AR216" s="143" t="s">
        <v>180</v>
      </c>
      <c r="AT216" s="143" t="s">
        <v>176</v>
      </c>
      <c r="AU216" s="143" t="s">
        <v>82</v>
      </c>
      <c r="AY216" s="17" t="s">
        <v>174</v>
      </c>
      <c r="BE216" s="144">
        <f>IF(N216="základní",J216,0)</f>
        <v>0</v>
      </c>
      <c r="BF216" s="144">
        <f>IF(N216="snížená",J216,0)</f>
        <v>0</v>
      </c>
      <c r="BG216" s="144">
        <f>IF(N216="zákl. přenesená",J216,0)</f>
        <v>0</v>
      </c>
      <c r="BH216" s="144">
        <f>IF(N216="sníž. přenesená",J216,0)</f>
        <v>0</v>
      </c>
      <c r="BI216" s="144">
        <f>IF(N216="nulová",J216,0)</f>
        <v>0</v>
      </c>
      <c r="BJ216" s="17" t="s">
        <v>80</v>
      </c>
      <c r="BK216" s="144">
        <f>ROUND(I216*H216,2)</f>
        <v>0</v>
      </c>
      <c r="BL216" s="17" t="s">
        <v>180</v>
      </c>
      <c r="BM216" s="143" t="s">
        <v>333</v>
      </c>
    </row>
    <row r="217" spans="2:65" s="1" customFormat="1" ht="97.5">
      <c r="B217" s="32"/>
      <c r="D217" s="150" t="s">
        <v>220</v>
      </c>
      <c r="F217" s="170" t="s">
        <v>327</v>
      </c>
      <c r="I217" s="147"/>
      <c r="L217" s="32"/>
      <c r="M217" s="148"/>
      <c r="T217" s="53"/>
      <c r="AT217" s="17" t="s">
        <v>220</v>
      </c>
      <c r="AU217" s="17" t="s">
        <v>82</v>
      </c>
    </row>
    <row r="218" spans="2:65" s="13" customFormat="1" ht="11.25">
      <c r="B218" s="156"/>
      <c r="D218" s="150" t="s">
        <v>184</v>
      </c>
      <c r="E218" s="157" t="s">
        <v>21</v>
      </c>
      <c r="F218" s="158" t="s">
        <v>334</v>
      </c>
      <c r="H218" s="159">
        <v>18.63</v>
      </c>
      <c r="I218" s="160"/>
      <c r="L218" s="156"/>
      <c r="M218" s="161"/>
      <c r="T218" s="162"/>
      <c r="AT218" s="157" t="s">
        <v>184</v>
      </c>
      <c r="AU218" s="157" t="s">
        <v>82</v>
      </c>
      <c r="AV218" s="13" t="s">
        <v>82</v>
      </c>
      <c r="AW218" s="13" t="s">
        <v>186</v>
      </c>
      <c r="AX218" s="13" t="s">
        <v>73</v>
      </c>
      <c r="AY218" s="157" t="s">
        <v>174</v>
      </c>
    </row>
    <row r="219" spans="2:65" s="13" customFormat="1" ht="22.5">
      <c r="B219" s="156"/>
      <c r="D219" s="150" t="s">
        <v>184</v>
      </c>
      <c r="E219" s="157" t="s">
        <v>21</v>
      </c>
      <c r="F219" s="158" t="s">
        <v>335</v>
      </c>
      <c r="H219" s="159">
        <v>113.303</v>
      </c>
      <c r="I219" s="160"/>
      <c r="L219" s="156"/>
      <c r="M219" s="161"/>
      <c r="T219" s="162"/>
      <c r="AT219" s="157" t="s">
        <v>184</v>
      </c>
      <c r="AU219" s="157" t="s">
        <v>82</v>
      </c>
      <c r="AV219" s="13" t="s">
        <v>82</v>
      </c>
      <c r="AW219" s="13" t="s">
        <v>186</v>
      </c>
      <c r="AX219" s="13" t="s">
        <v>73</v>
      </c>
      <c r="AY219" s="157" t="s">
        <v>174</v>
      </c>
    </row>
    <row r="220" spans="2:65" s="13" customFormat="1" ht="22.5">
      <c r="B220" s="156"/>
      <c r="D220" s="150" t="s">
        <v>184</v>
      </c>
      <c r="E220" s="157" t="s">
        <v>21</v>
      </c>
      <c r="F220" s="158" t="s">
        <v>336</v>
      </c>
      <c r="H220" s="159">
        <v>101.637</v>
      </c>
      <c r="I220" s="160"/>
      <c r="L220" s="156"/>
      <c r="M220" s="161"/>
      <c r="T220" s="162"/>
      <c r="AT220" s="157" t="s">
        <v>184</v>
      </c>
      <c r="AU220" s="157" t="s">
        <v>82</v>
      </c>
      <c r="AV220" s="13" t="s">
        <v>82</v>
      </c>
      <c r="AW220" s="13" t="s">
        <v>186</v>
      </c>
      <c r="AX220" s="13" t="s">
        <v>73</v>
      </c>
      <c r="AY220" s="157" t="s">
        <v>174</v>
      </c>
    </row>
    <row r="221" spans="2:65" s="14" customFormat="1" ht="11.25">
      <c r="B221" s="163"/>
      <c r="D221" s="150" t="s">
        <v>184</v>
      </c>
      <c r="E221" s="164" t="s">
        <v>21</v>
      </c>
      <c r="F221" s="165" t="s">
        <v>226</v>
      </c>
      <c r="H221" s="166">
        <v>233.57</v>
      </c>
      <c r="I221" s="167"/>
      <c r="L221" s="163"/>
      <c r="M221" s="168"/>
      <c r="T221" s="169"/>
      <c r="AT221" s="164" t="s">
        <v>184</v>
      </c>
      <c r="AU221" s="164" t="s">
        <v>82</v>
      </c>
      <c r="AV221" s="14" t="s">
        <v>180</v>
      </c>
      <c r="AW221" s="14" t="s">
        <v>186</v>
      </c>
      <c r="AX221" s="14" t="s">
        <v>80</v>
      </c>
      <c r="AY221" s="164" t="s">
        <v>174</v>
      </c>
    </row>
    <row r="222" spans="2:65" s="1" customFormat="1" ht="37.9" customHeight="1">
      <c r="B222" s="32"/>
      <c r="C222" s="132" t="s">
        <v>337</v>
      </c>
      <c r="D222" s="132" t="s">
        <v>176</v>
      </c>
      <c r="E222" s="133" t="s">
        <v>338</v>
      </c>
      <c r="F222" s="134" t="s">
        <v>339</v>
      </c>
      <c r="G222" s="135" t="s">
        <v>307</v>
      </c>
      <c r="H222" s="136">
        <v>1.399</v>
      </c>
      <c r="I222" s="137"/>
      <c r="J222" s="138">
        <f>ROUND(I222*H222,2)</f>
        <v>0</v>
      </c>
      <c r="K222" s="134" t="s">
        <v>218</v>
      </c>
      <c r="L222" s="32"/>
      <c r="M222" s="139" t="s">
        <v>21</v>
      </c>
      <c r="N222" s="140" t="s">
        <v>44</v>
      </c>
      <c r="P222" s="141">
        <f>O222*H222</f>
        <v>0</v>
      </c>
      <c r="Q222" s="141">
        <v>0</v>
      </c>
      <c r="R222" s="141">
        <f>Q222*H222</f>
        <v>0</v>
      </c>
      <c r="S222" s="141">
        <v>0</v>
      </c>
      <c r="T222" s="142">
        <f>S222*H222</f>
        <v>0</v>
      </c>
      <c r="AR222" s="143" t="s">
        <v>180</v>
      </c>
      <c r="AT222" s="143" t="s">
        <v>176</v>
      </c>
      <c r="AU222" s="143" t="s">
        <v>82</v>
      </c>
      <c r="AY222" s="17" t="s">
        <v>174</v>
      </c>
      <c r="BE222" s="144">
        <f>IF(N222="základní",J222,0)</f>
        <v>0</v>
      </c>
      <c r="BF222" s="144">
        <f>IF(N222="snížená",J222,0)</f>
        <v>0</v>
      </c>
      <c r="BG222" s="144">
        <f>IF(N222="zákl. přenesená",J222,0)</f>
        <v>0</v>
      </c>
      <c r="BH222" s="144">
        <f>IF(N222="sníž. přenesená",J222,0)</f>
        <v>0</v>
      </c>
      <c r="BI222" s="144">
        <f>IF(N222="nulová",J222,0)</f>
        <v>0</v>
      </c>
      <c r="BJ222" s="17" t="s">
        <v>80</v>
      </c>
      <c r="BK222" s="144">
        <f>ROUND(I222*H222,2)</f>
        <v>0</v>
      </c>
      <c r="BL222" s="17" t="s">
        <v>180</v>
      </c>
      <c r="BM222" s="143" t="s">
        <v>340</v>
      </c>
    </row>
    <row r="223" spans="2:65" s="1" customFormat="1" ht="97.5">
      <c r="B223" s="32"/>
      <c r="D223" s="150" t="s">
        <v>220</v>
      </c>
      <c r="F223" s="170" t="s">
        <v>327</v>
      </c>
      <c r="I223" s="147"/>
      <c r="L223" s="32"/>
      <c r="M223" s="148"/>
      <c r="T223" s="53"/>
      <c r="AT223" s="17" t="s">
        <v>220</v>
      </c>
      <c r="AU223" s="17" t="s">
        <v>82</v>
      </c>
    </row>
    <row r="224" spans="2:65" s="13" customFormat="1" ht="11.25">
      <c r="B224" s="156"/>
      <c r="D224" s="150" t="s">
        <v>184</v>
      </c>
      <c r="E224" s="157" t="s">
        <v>21</v>
      </c>
      <c r="F224" s="158" t="s">
        <v>341</v>
      </c>
      <c r="H224" s="159">
        <v>1.3992</v>
      </c>
      <c r="I224" s="160"/>
      <c r="L224" s="156"/>
      <c r="M224" s="161"/>
      <c r="T224" s="162"/>
      <c r="AT224" s="157" t="s">
        <v>184</v>
      </c>
      <c r="AU224" s="157" t="s">
        <v>82</v>
      </c>
      <c r="AV224" s="13" t="s">
        <v>82</v>
      </c>
      <c r="AW224" s="13" t="s">
        <v>186</v>
      </c>
      <c r="AX224" s="13" t="s">
        <v>80</v>
      </c>
      <c r="AY224" s="157" t="s">
        <v>174</v>
      </c>
    </row>
    <row r="225" spans="2:65" s="1" customFormat="1" ht="37.9" customHeight="1">
      <c r="B225" s="32"/>
      <c r="C225" s="132" t="s">
        <v>342</v>
      </c>
      <c r="D225" s="132" t="s">
        <v>176</v>
      </c>
      <c r="E225" s="133" t="s">
        <v>343</v>
      </c>
      <c r="F225" s="134" t="s">
        <v>344</v>
      </c>
      <c r="G225" s="135" t="s">
        <v>307</v>
      </c>
      <c r="H225" s="136">
        <v>0.57599999999999996</v>
      </c>
      <c r="I225" s="137"/>
      <c r="J225" s="138">
        <f>ROUND(I225*H225,2)</f>
        <v>0</v>
      </c>
      <c r="K225" s="134" t="s">
        <v>218</v>
      </c>
      <c r="L225" s="32"/>
      <c r="M225" s="139" t="s">
        <v>21</v>
      </c>
      <c r="N225" s="140" t="s">
        <v>44</v>
      </c>
      <c r="P225" s="141">
        <f>O225*H225</f>
        <v>0</v>
      </c>
      <c r="Q225" s="141">
        <v>0</v>
      </c>
      <c r="R225" s="141">
        <f>Q225*H225</f>
        <v>0</v>
      </c>
      <c r="S225" s="141">
        <v>0</v>
      </c>
      <c r="T225" s="142">
        <f>S225*H225</f>
        <v>0</v>
      </c>
      <c r="AR225" s="143" t="s">
        <v>180</v>
      </c>
      <c r="AT225" s="143" t="s">
        <v>176</v>
      </c>
      <c r="AU225" s="143" t="s">
        <v>82</v>
      </c>
      <c r="AY225" s="17" t="s">
        <v>174</v>
      </c>
      <c r="BE225" s="144">
        <f>IF(N225="základní",J225,0)</f>
        <v>0</v>
      </c>
      <c r="BF225" s="144">
        <f>IF(N225="snížená",J225,0)</f>
        <v>0</v>
      </c>
      <c r="BG225" s="144">
        <f>IF(N225="zákl. přenesená",J225,0)</f>
        <v>0</v>
      </c>
      <c r="BH225" s="144">
        <f>IF(N225="sníž. přenesená",J225,0)</f>
        <v>0</v>
      </c>
      <c r="BI225" s="144">
        <f>IF(N225="nulová",J225,0)</f>
        <v>0</v>
      </c>
      <c r="BJ225" s="17" t="s">
        <v>80</v>
      </c>
      <c r="BK225" s="144">
        <f>ROUND(I225*H225,2)</f>
        <v>0</v>
      </c>
      <c r="BL225" s="17" t="s">
        <v>180</v>
      </c>
      <c r="BM225" s="143" t="s">
        <v>345</v>
      </c>
    </row>
    <row r="226" spans="2:65" s="1" customFormat="1" ht="97.5">
      <c r="B226" s="32"/>
      <c r="D226" s="150" t="s">
        <v>220</v>
      </c>
      <c r="F226" s="170" t="s">
        <v>327</v>
      </c>
      <c r="I226" s="147"/>
      <c r="L226" s="32"/>
      <c r="M226" s="148"/>
      <c r="T226" s="53"/>
      <c r="AT226" s="17" t="s">
        <v>220</v>
      </c>
      <c r="AU226" s="17" t="s">
        <v>82</v>
      </c>
    </row>
    <row r="227" spans="2:65" s="13" customFormat="1" ht="11.25">
      <c r="B227" s="156"/>
      <c r="D227" s="150" t="s">
        <v>184</v>
      </c>
      <c r="E227" s="157" t="s">
        <v>21</v>
      </c>
      <c r="F227" s="158" t="s">
        <v>346</v>
      </c>
      <c r="H227" s="159">
        <v>0.57599999999999996</v>
      </c>
      <c r="I227" s="160"/>
      <c r="L227" s="156"/>
      <c r="M227" s="161"/>
      <c r="T227" s="162"/>
      <c r="AT227" s="157" t="s">
        <v>184</v>
      </c>
      <c r="AU227" s="157" t="s">
        <v>82</v>
      </c>
      <c r="AV227" s="13" t="s">
        <v>82</v>
      </c>
      <c r="AW227" s="13" t="s">
        <v>186</v>
      </c>
      <c r="AX227" s="13" t="s">
        <v>80</v>
      </c>
      <c r="AY227" s="157" t="s">
        <v>174</v>
      </c>
    </row>
    <row r="228" spans="2:65" s="1" customFormat="1" ht="37.9" customHeight="1">
      <c r="B228" s="32"/>
      <c r="C228" s="132" t="s">
        <v>7</v>
      </c>
      <c r="D228" s="132" t="s">
        <v>176</v>
      </c>
      <c r="E228" s="133" t="s">
        <v>347</v>
      </c>
      <c r="F228" s="134" t="s">
        <v>348</v>
      </c>
      <c r="G228" s="135" t="s">
        <v>307</v>
      </c>
      <c r="H228" s="136">
        <v>3.2370000000000001</v>
      </c>
      <c r="I228" s="137"/>
      <c r="J228" s="138">
        <f>ROUND(I228*H228,2)</f>
        <v>0</v>
      </c>
      <c r="K228" s="134" t="s">
        <v>218</v>
      </c>
      <c r="L228" s="32"/>
      <c r="M228" s="139" t="s">
        <v>21</v>
      </c>
      <c r="N228" s="140" t="s">
        <v>44</v>
      </c>
      <c r="P228" s="141">
        <f>O228*H228</f>
        <v>0</v>
      </c>
      <c r="Q228" s="141">
        <v>0</v>
      </c>
      <c r="R228" s="141">
        <f>Q228*H228</f>
        <v>0</v>
      </c>
      <c r="S228" s="141">
        <v>0</v>
      </c>
      <c r="T228" s="142">
        <f>S228*H228</f>
        <v>0</v>
      </c>
      <c r="AR228" s="143" t="s">
        <v>180</v>
      </c>
      <c r="AT228" s="143" t="s">
        <v>176</v>
      </c>
      <c r="AU228" s="143" t="s">
        <v>82</v>
      </c>
      <c r="AY228" s="17" t="s">
        <v>174</v>
      </c>
      <c r="BE228" s="144">
        <f>IF(N228="základní",J228,0)</f>
        <v>0</v>
      </c>
      <c r="BF228" s="144">
        <f>IF(N228="snížená",J228,0)</f>
        <v>0</v>
      </c>
      <c r="BG228" s="144">
        <f>IF(N228="zákl. přenesená",J228,0)</f>
        <v>0</v>
      </c>
      <c r="BH228" s="144">
        <f>IF(N228="sníž. přenesená",J228,0)</f>
        <v>0</v>
      </c>
      <c r="BI228" s="144">
        <f>IF(N228="nulová",J228,0)</f>
        <v>0</v>
      </c>
      <c r="BJ228" s="17" t="s">
        <v>80</v>
      </c>
      <c r="BK228" s="144">
        <f>ROUND(I228*H228,2)</f>
        <v>0</v>
      </c>
      <c r="BL228" s="17" t="s">
        <v>180</v>
      </c>
      <c r="BM228" s="143" t="s">
        <v>349</v>
      </c>
    </row>
    <row r="229" spans="2:65" s="1" customFormat="1" ht="97.5">
      <c r="B229" s="32"/>
      <c r="D229" s="150" t="s">
        <v>220</v>
      </c>
      <c r="F229" s="170" t="s">
        <v>327</v>
      </c>
      <c r="I229" s="147"/>
      <c r="L229" s="32"/>
      <c r="M229" s="148"/>
      <c r="T229" s="53"/>
      <c r="AT229" s="17" t="s">
        <v>220</v>
      </c>
      <c r="AU229" s="17" t="s">
        <v>82</v>
      </c>
    </row>
    <row r="230" spans="2:65" s="13" customFormat="1" ht="11.25">
      <c r="B230" s="156"/>
      <c r="D230" s="150" t="s">
        <v>184</v>
      </c>
      <c r="E230" s="157" t="s">
        <v>21</v>
      </c>
      <c r="F230" s="158" t="s">
        <v>350</v>
      </c>
      <c r="H230" s="159">
        <v>3.0209999999999999</v>
      </c>
      <c r="I230" s="160"/>
      <c r="L230" s="156"/>
      <c r="M230" s="161"/>
      <c r="T230" s="162"/>
      <c r="AT230" s="157" t="s">
        <v>184</v>
      </c>
      <c r="AU230" s="157" t="s">
        <v>82</v>
      </c>
      <c r="AV230" s="13" t="s">
        <v>82</v>
      </c>
      <c r="AW230" s="13" t="s">
        <v>186</v>
      </c>
      <c r="AX230" s="13" t="s">
        <v>73</v>
      </c>
      <c r="AY230" s="157" t="s">
        <v>174</v>
      </c>
    </row>
    <row r="231" spans="2:65" s="13" customFormat="1" ht="11.25">
      <c r="B231" s="156"/>
      <c r="D231" s="150" t="s">
        <v>184</v>
      </c>
      <c r="E231" s="157" t="s">
        <v>21</v>
      </c>
      <c r="F231" s="158" t="s">
        <v>351</v>
      </c>
      <c r="H231" s="159">
        <v>0.216</v>
      </c>
      <c r="I231" s="160"/>
      <c r="L231" s="156"/>
      <c r="M231" s="161"/>
      <c r="T231" s="162"/>
      <c r="AT231" s="157" t="s">
        <v>184</v>
      </c>
      <c r="AU231" s="157" t="s">
        <v>82</v>
      </c>
      <c r="AV231" s="13" t="s">
        <v>82</v>
      </c>
      <c r="AW231" s="13" t="s">
        <v>186</v>
      </c>
      <c r="AX231" s="13" t="s">
        <v>73</v>
      </c>
      <c r="AY231" s="157" t="s">
        <v>174</v>
      </c>
    </row>
    <row r="232" spans="2:65" s="14" customFormat="1" ht="11.25">
      <c r="B232" s="163"/>
      <c r="D232" s="150" t="s">
        <v>184</v>
      </c>
      <c r="E232" s="164" t="s">
        <v>21</v>
      </c>
      <c r="F232" s="165" t="s">
        <v>226</v>
      </c>
      <c r="H232" s="166">
        <v>3.2370000000000001</v>
      </c>
      <c r="I232" s="167"/>
      <c r="L232" s="163"/>
      <c r="M232" s="168"/>
      <c r="T232" s="169"/>
      <c r="AT232" s="164" t="s">
        <v>184</v>
      </c>
      <c r="AU232" s="164" t="s">
        <v>82</v>
      </c>
      <c r="AV232" s="14" t="s">
        <v>180</v>
      </c>
      <c r="AW232" s="14" t="s">
        <v>186</v>
      </c>
      <c r="AX232" s="14" t="s">
        <v>80</v>
      </c>
      <c r="AY232" s="164" t="s">
        <v>174</v>
      </c>
    </row>
    <row r="233" spans="2:65" s="1" customFormat="1" ht="37.9" customHeight="1">
      <c r="B233" s="32"/>
      <c r="C233" s="132" t="s">
        <v>352</v>
      </c>
      <c r="D233" s="132" t="s">
        <v>176</v>
      </c>
      <c r="E233" s="133" t="s">
        <v>353</v>
      </c>
      <c r="F233" s="134" t="s">
        <v>354</v>
      </c>
      <c r="G233" s="135" t="s">
        <v>307</v>
      </c>
      <c r="H233" s="136">
        <v>9.6020000000000003</v>
      </c>
      <c r="I233" s="137"/>
      <c r="J233" s="138">
        <f>ROUND(I233*H233,2)</f>
        <v>0</v>
      </c>
      <c r="K233" s="134" t="s">
        <v>218</v>
      </c>
      <c r="L233" s="32"/>
      <c r="M233" s="139" t="s">
        <v>21</v>
      </c>
      <c r="N233" s="140" t="s">
        <v>44</v>
      </c>
      <c r="P233" s="141">
        <f>O233*H233</f>
        <v>0</v>
      </c>
      <c r="Q233" s="141">
        <v>0</v>
      </c>
      <c r="R233" s="141">
        <f>Q233*H233</f>
        <v>0</v>
      </c>
      <c r="S233" s="141">
        <v>0</v>
      </c>
      <c r="T233" s="142">
        <f>S233*H233</f>
        <v>0</v>
      </c>
      <c r="AR233" s="143" t="s">
        <v>180</v>
      </c>
      <c r="AT233" s="143" t="s">
        <v>176</v>
      </c>
      <c r="AU233" s="143" t="s">
        <v>82</v>
      </c>
      <c r="AY233" s="17" t="s">
        <v>174</v>
      </c>
      <c r="BE233" s="144">
        <f>IF(N233="základní",J233,0)</f>
        <v>0</v>
      </c>
      <c r="BF233" s="144">
        <f>IF(N233="snížená",J233,0)</f>
        <v>0</v>
      </c>
      <c r="BG233" s="144">
        <f>IF(N233="zákl. přenesená",J233,0)</f>
        <v>0</v>
      </c>
      <c r="BH233" s="144">
        <f>IF(N233="sníž. přenesená",J233,0)</f>
        <v>0</v>
      </c>
      <c r="BI233" s="144">
        <f>IF(N233="nulová",J233,0)</f>
        <v>0</v>
      </c>
      <c r="BJ233" s="17" t="s">
        <v>80</v>
      </c>
      <c r="BK233" s="144">
        <f>ROUND(I233*H233,2)</f>
        <v>0</v>
      </c>
      <c r="BL233" s="17" t="s">
        <v>180</v>
      </c>
      <c r="BM233" s="143" t="s">
        <v>355</v>
      </c>
    </row>
    <row r="234" spans="2:65" s="1" customFormat="1" ht="97.5">
      <c r="B234" s="32"/>
      <c r="D234" s="150" t="s">
        <v>220</v>
      </c>
      <c r="F234" s="170" t="s">
        <v>327</v>
      </c>
      <c r="I234" s="147"/>
      <c r="L234" s="32"/>
      <c r="M234" s="148"/>
      <c r="T234" s="53"/>
      <c r="AT234" s="17" t="s">
        <v>220</v>
      </c>
      <c r="AU234" s="17" t="s">
        <v>82</v>
      </c>
    </row>
    <row r="235" spans="2:65" s="13" customFormat="1" ht="11.25">
      <c r="B235" s="156"/>
      <c r="D235" s="150" t="s">
        <v>184</v>
      </c>
      <c r="E235" s="157" t="s">
        <v>21</v>
      </c>
      <c r="F235" s="158" t="s">
        <v>356</v>
      </c>
      <c r="H235" s="159">
        <v>3.2648000000000001</v>
      </c>
      <c r="I235" s="160"/>
      <c r="L235" s="156"/>
      <c r="M235" s="161"/>
      <c r="T235" s="162"/>
      <c r="AT235" s="157" t="s">
        <v>184</v>
      </c>
      <c r="AU235" s="157" t="s">
        <v>82</v>
      </c>
      <c r="AV235" s="13" t="s">
        <v>82</v>
      </c>
      <c r="AW235" s="13" t="s">
        <v>186</v>
      </c>
      <c r="AX235" s="13" t="s">
        <v>73</v>
      </c>
      <c r="AY235" s="157" t="s">
        <v>174</v>
      </c>
    </row>
    <row r="236" spans="2:65" s="13" customFormat="1" ht="11.25">
      <c r="B236" s="156"/>
      <c r="D236" s="150" t="s">
        <v>184</v>
      </c>
      <c r="E236" s="157" t="s">
        <v>21</v>
      </c>
      <c r="F236" s="158" t="s">
        <v>357</v>
      </c>
      <c r="H236" s="159">
        <v>0.57599999999999996</v>
      </c>
      <c r="I236" s="160"/>
      <c r="L236" s="156"/>
      <c r="M236" s="161"/>
      <c r="T236" s="162"/>
      <c r="AT236" s="157" t="s">
        <v>184</v>
      </c>
      <c r="AU236" s="157" t="s">
        <v>82</v>
      </c>
      <c r="AV236" s="13" t="s">
        <v>82</v>
      </c>
      <c r="AW236" s="13" t="s">
        <v>186</v>
      </c>
      <c r="AX236" s="13" t="s">
        <v>73</v>
      </c>
      <c r="AY236" s="157" t="s">
        <v>174</v>
      </c>
    </row>
    <row r="237" spans="2:65" s="13" customFormat="1" ht="22.5">
      <c r="B237" s="156"/>
      <c r="D237" s="150" t="s">
        <v>184</v>
      </c>
      <c r="E237" s="157" t="s">
        <v>21</v>
      </c>
      <c r="F237" s="158" t="s">
        <v>358</v>
      </c>
      <c r="H237" s="159">
        <v>5.6214000000000004</v>
      </c>
      <c r="I237" s="160"/>
      <c r="L237" s="156"/>
      <c r="M237" s="161"/>
      <c r="T237" s="162"/>
      <c r="AT237" s="157" t="s">
        <v>184</v>
      </c>
      <c r="AU237" s="157" t="s">
        <v>82</v>
      </c>
      <c r="AV237" s="13" t="s">
        <v>82</v>
      </c>
      <c r="AW237" s="13" t="s">
        <v>186</v>
      </c>
      <c r="AX237" s="13" t="s">
        <v>73</v>
      </c>
      <c r="AY237" s="157" t="s">
        <v>174</v>
      </c>
    </row>
    <row r="238" spans="2:65" s="13" customFormat="1" ht="22.5">
      <c r="B238" s="156"/>
      <c r="D238" s="150" t="s">
        <v>184</v>
      </c>
      <c r="E238" s="157" t="s">
        <v>21</v>
      </c>
      <c r="F238" s="158" t="s">
        <v>359</v>
      </c>
      <c r="H238" s="159">
        <v>0.14000000000000001</v>
      </c>
      <c r="I238" s="160"/>
      <c r="L238" s="156"/>
      <c r="M238" s="161"/>
      <c r="T238" s="162"/>
      <c r="AT238" s="157" t="s">
        <v>184</v>
      </c>
      <c r="AU238" s="157" t="s">
        <v>82</v>
      </c>
      <c r="AV238" s="13" t="s">
        <v>82</v>
      </c>
      <c r="AW238" s="13" t="s">
        <v>186</v>
      </c>
      <c r="AX238" s="13" t="s">
        <v>73</v>
      </c>
      <c r="AY238" s="157" t="s">
        <v>174</v>
      </c>
    </row>
    <row r="239" spans="2:65" s="14" customFormat="1" ht="11.25">
      <c r="B239" s="163"/>
      <c r="D239" s="150" t="s">
        <v>184</v>
      </c>
      <c r="E239" s="164" t="s">
        <v>21</v>
      </c>
      <c r="F239" s="165" t="s">
        <v>226</v>
      </c>
      <c r="H239" s="166">
        <v>9.6021999999999998</v>
      </c>
      <c r="I239" s="167"/>
      <c r="L239" s="163"/>
      <c r="M239" s="168"/>
      <c r="T239" s="169"/>
      <c r="AT239" s="164" t="s">
        <v>184</v>
      </c>
      <c r="AU239" s="164" t="s">
        <v>82</v>
      </c>
      <c r="AV239" s="14" t="s">
        <v>180</v>
      </c>
      <c r="AW239" s="14" t="s">
        <v>186</v>
      </c>
      <c r="AX239" s="14" t="s">
        <v>80</v>
      </c>
      <c r="AY239" s="164" t="s">
        <v>174</v>
      </c>
    </row>
    <row r="240" spans="2:65" s="1" customFormat="1" ht="37.9" customHeight="1">
      <c r="B240" s="32"/>
      <c r="C240" s="132" t="s">
        <v>360</v>
      </c>
      <c r="D240" s="132" t="s">
        <v>176</v>
      </c>
      <c r="E240" s="133" t="s">
        <v>361</v>
      </c>
      <c r="F240" s="134" t="s">
        <v>362</v>
      </c>
      <c r="G240" s="135" t="s">
        <v>307</v>
      </c>
      <c r="H240" s="136">
        <v>0.96699999999999997</v>
      </c>
      <c r="I240" s="137"/>
      <c r="J240" s="138">
        <f>ROUND(I240*H240,2)</f>
        <v>0</v>
      </c>
      <c r="K240" s="134" t="s">
        <v>218</v>
      </c>
      <c r="L240" s="32"/>
      <c r="M240" s="139" t="s">
        <v>21</v>
      </c>
      <c r="N240" s="140" t="s">
        <v>44</v>
      </c>
      <c r="P240" s="141">
        <f>O240*H240</f>
        <v>0</v>
      </c>
      <c r="Q240" s="141">
        <v>0</v>
      </c>
      <c r="R240" s="141">
        <f>Q240*H240</f>
        <v>0</v>
      </c>
      <c r="S240" s="141">
        <v>0</v>
      </c>
      <c r="T240" s="142">
        <f>S240*H240</f>
        <v>0</v>
      </c>
      <c r="AR240" s="143" t="s">
        <v>180</v>
      </c>
      <c r="AT240" s="143" t="s">
        <v>176</v>
      </c>
      <c r="AU240" s="143" t="s">
        <v>82</v>
      </c>
      <c r="AY240" s="17" t="s">
        <v>174</v>
      </c>
      <c r="BE240" s="144">
        <f>IF(N240="základní",J240,0)</f>
        <v>0</v>
      </c>
      <c r="BF240" s="144">
        <f>IF(N240="snížená",J240,0)</f>
        <v>0</v>
      </c>
      <c r="BG240" s="144">
        <f>IF(N240="zákl. přenesená",J240,0)</f>
        <v>0</v>
      </c>
      <c r="BH240" s="144">
        <f>IF(N240="sníž. přenesená",J240,0)</f>
        <v>0</v>
      </c>
      <c r="BI240" s="144">
        <f>IF(N240="nulová",J240,0)</f>
        <v>0</v>
      </c>
      <c r="BJ240" s="17" t="s">
        <v>80</v>
      </c>
      <c r="BK240" s="144">
        <f>ROUND(I240*H240,2)</f>
        <v>0</v>
      </c>
      <c r="BL240" s="17" t="s">
        <v>180</v>
      </c>
      <c r="BM240" s="143" t="s">
        <v>363</v>
      </c>
    </row>
    <row r="241" spans="2:65" s="1" customFormat="1" ht="97.5">
      <c r="B241" s="32"/>
      <c r="D241" s="150" t="s">
        <v>220</v>
      </c>
      <c r="F241" s="170" t="s">
        <v>327</v>
      </c>
      <c r="I241" s="147"/>
      <c r="L241" s="32"/>
      <c r="M241" s="148"/>
      <c r="T241" s="53"/>
      <c r="AT241" s="17" t="s">
        <v>220</v>
      </c>
      <c r="AU241" s="17" t="s">
        <v>82</v>
      </c>
    </row>
    <row r="242" spans="2:65" s="13" customFormat="1" ht="22.5">
      <c r="B242" s="156"/>
      <c r="D242" s="150" t="s">
        <v>184</v>
      </c>
      <c r="E242" s="157" t="s">
        <v>21</v>
      </c>
      <c r="F242" s="158" t="s">
        <v>364</v>
      </c>
      <c r="H242" s="159">
        <v>0.77500000000000002</v>
      </c>
      <c r="I242" s="160"/>
      <c r="L242" s="156"/>
      <c r="M242" s="161"/>
      <c r="T242" s="162"/>
      <c r="AT242" s="157" t="s">
        <v>184</v>
      </c>
      <c r="AU242" s="157" t="s">
        <v>82</v>
      </c>
      <c r="AV242" s="13" t="s">
        <v>82</v>
      </c>
      <c r="AW242" s="13" t="s">
        <v>186</v>
      </c>
      <c r="AX242" s="13" t="s">
        <v>73</v>
      </c>
      <c r="AY242" s="157" t="s">
        <v>174</v>
      </c>
    </row>
    <row r="243" spans="2:65" s="13" customFormat="1" ht="11.25">
      <c r="B243" s="156"/>
      <c r="D243" s="150" t="s">
        <v>184</v>
      </c>
      <c r="E243" s="157" t="s">
        <v>21</v>
      </c>
      <c r="F243" s="158" t="s">
        <v>365</v>
      </c>
      <c r="H243" s="159">
        <v>9.2999999999999999E-2</v>
      </c>
      <c r="I243" s="160"/>
      <c r="L243" s="156"/>
      <c r="M243" s="161"/>
      <c r="T243" s="162"/>
      <c r="AT243" s="157" t="s">
        <v>184</v>
      </c>
      <c r="AU243" s="157" t="s">
        <v>82</v>
      </c>
      <c r="AV243" s="13" t="s">
        <v>82</v>
      </c>
      <c r="AW243" s="13" t="s">
        <v>186</v>
      </c>
      <c r="AX243" s="13" t="s">
        <v>73</v>
      </c>
      <c r="AY243" s="157" t="s">
        <v>174</v>
      </c>
    </row>
    <row r="244" spans="2:65" s="13" customFormat="1" ht="22.5">
      <c r="B244" s="156"/>
      <c r="D244" s="150" t="s">
        <v>184</v>
      </c>
      <c r="E244" s="157" t="s">
        <v>21</v>
      </c>
      <c r="F244" s="158" t="s">
        <v>366</v>
      </c>
      <c r="H244" s="159">
        <v>9.9000000000000005E-2</v>
      </c>
      <c r="I244" s="160"/>
      <c r="L244" s="156"/>
      <c r="M244" s="161"/>
      <c r="T244" s="162"/>
      <c r="AT244" s="157" t="s">
        <v>184</v>
      </c>
      <c r="AU244" s="157" t="s">
        <v>82</v>
      </c>
      <c r="AV244" s="13" t="s">
        <v>82</v>
      </c>
      <c r="AW244" s="13" t="s">
        <v>186</v>
      </c>
      <c r="AX244" s="13" t="s">
        <v>73</v>
      </c>
      <c r="AY244" s="157" t="s">
        <v>174</v>
      </c>
    </row>
    <row r="245" spans="2:65" s="14" customFormat="1" ht="11.25">
      <c r="B245" s="163"/>
      <c r="D245" s="150" t="s">
        <v>184</v>
      </c>
      <c r="E245" s="164" t="s">
        <v>21</v>
      </c>
      <c r="F245" s="165" t="s">
        <v>226</v>
      </c>
      <c r="H245" s="166">
        <v>0.96699999999999997</v>
      </c>
      <c r="I245" s="167"/>
      <c r="L245" s="163"/>
      <c r="M245" s="168"/>
      <c r="T245" s="169"/>
      <c r="AT245" s="164" t="s">
        <v>184</v>
      </c>
      <c r="AU245" s="164" t="s">
        <v>82</v>
      </c>
      <c r="AV245" s="14" t="s">
        <v>180</v>
      </c>
      <c r="AW245" s="14" t="s">
        <v>186</v>
      </c>
      <c r="AX245" s="14" t="s">
        <v>80</v>
      </c>
      <c r="AY245" s="164" t="s">
        <v>174</v>
      </c>
    </row>
    <row r="246" spans="2:65" s="1" customFormat="1" ht="44.25" customHeight="1">
      <c r="B246" s="32"/>
      <c r="C246" s="132" t="s">
        <v>367</v>
      </c>
      <c r="D246" s="132" t="s">
        <v>176</v>
      </c>
      <c r="E246" s="133" t="s">
        <v>368</v>
      </c>
      <c r="F246" s="134" t="s">
        <v>369</v>
      </c>
      <c r="G246" s="135" t="s">
        <v>307</v>
      </c>
      <c r="H246" s="136">
        <v>126.1</v>
      </c>
      <c r="I246" s="137"/>
      <c r="J246" s="138">
        <f>ROUND(I246*H246,2)</f>
        <v>0</v>
      </c>
      <c r="K246" s="134" t="s">
        <v>218</v>
      </c>
      <c r="L246" s="32"/>
      <c r="M246" s="139" t="s">
        <v>21</v>
      </c>
      <c r="N246" s="140" t="s">
        <v>44</v>
      </c>
      <c r="P246" s="141">
        <f>O246*H246</f>
        <v>0</v>
      </c>
      <c r="Q246" s="141">
        <v>0</v>
      </c>
      <c r="R246" s="141">
        <f>Q246*H246</f>
        <v>0</v>
      </c>
      <c r="S246" s="141">
        <v>0</v>
      </c>
      <c r="T246" s="142">
        <f>S246*H246</f>
        <v>0</v>
      </c>
      <c r="AR246" s="143" t="s">
        <v>180</v>
      </c>
      <c r="AT246" s="143" t="s">
        <v>176</v>
      </c>
      <c r="AU246" s="143" t="s">
        <v>82</v>
      </c>
      <c r="AY246" s="17" t="s">
        <v>174</v>
      </c>
      <c r="BE246" s="144">
        <f>IF(N246="základní",J246,0)</f>
        <v>0</v>
      </c>
      <c r="BF246" s="144">
        <f>IF(N246="snížená",J246,0)</f>
        <v>0</v>
      </c>
      <c r="BG246" s="144">
        <f>IF(N246="zákl. přenesená",J246,0)</f>
        <v>0</v>
      </c>
      <c r="BH246" s="144">
        <f>IF(N246="sníž. přenesená",J246,0)</f>
        <v>0</v>
      </c>
      <c r="BI246" s="144">
        <f>IF(N246="nulová",J246,0)</f>
        <v>0</v>
      </c>
      <c r="BJ246" s="17" t="s">
        <v>80</v>
      </c>
      <c r="BK246" s="144">
        <f>ROUND(I246*H246,2)</f>
        <v>0</v>
      </c>
      <c r="BL246" s="17" t="s">
        <v>180</v>
      </c>
      <c r="BM246" s="143" t="s">
        <v>370</v>
      </c>
    </row>
    <row r="247" spans="2:65" s="1" customFormat="1" ht="97.5">
      <c r="B247" s="32"/>
      <c r="D247" s="150" t="s">
        <v>220</v>
      </c>
      <c r="F247" s="170" t="s">
        <v>327</v>
      </c>
      <c r="I247" s="147"/>
      <c r="L247" s="32"/>
      <c r="M247" s="148"/>
      <c r="T247" s="53"/>
      <c r="AT247" s="17" t="s">
        <v>220</v>
      </c>
      <c r="AU247" s="17" t="s">
        <v>82</v>
      </c>
    </row>
    <row r="248" spans="2:65" s="13" customFormat="1" ht="22.5">
      <c r="B248" s="156"/>
      <c r="D248" s="150" t="s">
        <v>184</v>
      </c>
      <c r="E248" s="157" t="s">
        <v>21</v>
      </c>
      <c r="F248" s="158" t="s">
        <v>371</v>
      </c>
      <c r="H248" s="159">
        <v>126.1</v>
      </c>
      <c r="I248" s="160"/>
      <c r="L248" s="156"/>
      <c r="M248" s="161"/>
      <c r="T248" s="162"/>
      <c r="AT248" s="157" t="s">
        <v>184</v>
      </c>
      <c r="AU248" s="157" t="s">
        <v>82</v>
      </c>
      <c r="AV248" s="13" t="s">
        <v>82</v>
      </c>
      <c r="AW248" s="13" t="s">
        <v>186</v>
      </c>
      <c r="AX248" s="13" t="s">
        <v>73</v>
      </c>
      <c r="AY248" s="157" t="s">
        <v>174</v>
      </c>
    </row>
    <row r="249" spans="2:65" s="14" customFormat="1" ht="11.25">
      <c r="B249" s="163"/>
      <c r="D249" s="150" t="s">
        <v>184</v>
      </c>
      <c r="E249" s="164" t="s">
        <v>21</v>
      </c>
      <c r="F249" s="165" t="s">
        <v>226</v>
      </c>
      <c r="H249" s="166">
        <v>126.1</v>
      </c>
      <c r="I249" s="167"/>
      <c r="L249" s="163"/>
      <c r="M249" s="168"/>
      <c r="T249" s="169"/>
      <c r="AT249" s="164" t="s">
        <v>184</v>
      </c>
      <c r="AU249" s="164" t="s">
        <v>82</v>
      </c>
      <c r="AV249" s="14" t="s">
        <v>180</v>
      </c>
      <c r="AW249" s="14" t="s">
        <v>186</v>
      </c>
      <c r="AX249" s="14" t="s">
        <v>80</v>
      </c>
      <c r="AY249" s="164" t="s">
        <v>174</v>
      </c>
    </row>
    <row r="250" spans="2:65" s="1" customFormat="1" ht="37.9" customHeight="1">
      <c r="B250" s="32"/>
      <c r="C250" s="132" t="s">
        <v>372</v>
      </c>
      <c r="D250" s="132" t="s">
        <v>176</v>
      </c>
      <c r="E250" s="133" t="s">
        <v>373</v>
      </c>
      <c r="F250" s="134" t="s">
        <v>374</v>
      </c>
      <c r="G250" s="135" t="s">
        <v>307</v>
      </c>
      <c r="H250" s="136">
        <v>13.117000000000001</v>
      </c>
      <c r="I250" s="137"/>
      <c r="J250" s="138">
        <f>ROUND(I250*H250,2)</f>
        <v>0</v>
      </c>
      <c r="K250" s="134" t="s">
        <v>218</v>
      </c>
      <c r="L250" s="32"/>
      <c r="M250" s="139" t="s">
        <v>21</v>
      </c>
      <c r="N250" s="140" t="s">
        <v>44</v>
      </c>
      <c r="P250" s="141">
        <f>O250*H250</f>
        <v>0</v>
      </c>
      <c r="Q250" s="141">
        <v>0</v>
      </c>
      <c r="R250" s="141">
        <f>Q250*H250</f>
        <v>0</v>
      </c>
      <c r="S250" s="141">
        <v>0</v>
      </c>
      <c r="T250" s="142">
        <f>S250*H250</f>
        <v>0</v>
      </c>
      <c r="AR250" s="143" t="s">
        <v>180</v>
      </c>
      <c r="AT250" s="143" t="s">
        <v>176</v>
      </c>
      <c r="AU250" s="143" t="s">
        <v>82</v>
      </c>
      <c r="AY250" s="17" t="s">
        <v>174</v>
      </c>
      <c r="BE250" s="144">
        <f>IF(N250="základní",J250,0)</f>
        <v>0</v>
      </c>
      <c r="BF250" s="144">
        <f>IF(N250="snížená",J250,0)</f>
        <v>0</v>
      </c>
      <c r="BG250" s="144">
        <f>IF(N250="zákl. přenesená",J250,0)</f>
        <v>0</v>
      </c>
      <c r="BH250" s="144">
        <f>IF(N250="sníž. přenesená",J250,0)</f>
        <v>0</v>
      </c>
      <c r="BI250" s="144">
        <f>IF(N250="nulová",J250,0)</f>
        <v>0</v>
      </c>
      <c r="BJ250" s="17" t="s">
        <v>80</v>
      </c>
      <c r="BK250" s="144">
        <f>ROUND(I250*H250,2)</f>
        <v>0</v>
      </c>
      <c r="BL250" s="17" t="s">
        <v>180</v>
      </c>
      <c r="BM250" s="143" t="s">
        <v>375</v>
      </c>
    </row>
    <row r="251" spans="2:65" s="13" customFormat="1" ht="22.5">
      <c r="B251" s="156"/>
      <c r="D251" s="150" t="s">
        <v>184</v>
      </c>
      <c r="E251" s="157" t="s">
        <v>21</v>
      </c>
      <c r="F251" s="158" t="s">
        <v>376</v>
      </c>
      <c r="H251" s="159">
        <v>13.1166</v>
      </c>
      <c r="I251" s="160"/>
      <c r="L251" s="156"/>
      <c r="M251" s="161"/>
      <c r="T251" s="162"/>
      <c r="AT251" s="157" t="s">
        <v>184</v>
      </c>
      <c r="AU251" s="157" t="s">
        <v>82</v>
      </c>
      <c r="AV251" s="13" t="s">
        <v>82</v>
      </c>
      <c r="AW251" s="13" t="s">
        <v>186</v>
      </c>
      <c r="AX251" s="13" t="s">
        <v>80</v>
      </c>
      <c r="AY251" s="157" t="s">
        <v>174</v>
      </c>
    </row>
    <row r="252" spans="2:65" s="11" customFormat="1" ht="25.9" customHeight="1">
      <c r="B252" s="120"/>
      <c r="D252" s="121" t="s">
        <v>72</v>
      </c>
      <c r="E252" s="122" t="s">
        <v>377</v>
      </c>
      <c r="F252" s="122" t="s">
        <v>378</v>
      </c>
      <c r="I252" s="123"/>
      <c r="J252" s="124">
        <f>BK252</f>
        <v>0</v>
      </c>
      <c r="L252" s="120"/>
      <c r="M252" s="125"/>
      <c r="P252" s="126">
        <f>P253+P267+P276+P283+P289+P302+P315</f>
        <v>0</v>
      </c>
      <c r="R252" s="126">
        <f>R253+R267+R276+R283+R289+R302+R315</f>
        <v>0</v>
      </c>
      <c r="T252" s="127">
        <f>T253+T267+T276+T283+T289+T302+T315</f>
        <v>218.93291980000001</v>
      </c>
      <c r="AR252" s="121" t="s">
        <v>82</v>
      </c>
      <c r="AT252" s="128" t="s">
        <v>72</v>
      </c>
      <c r="AU252" s="128" t="s">
        <v>73</v>
      </c>
      <c r="AY252" s="121" t="s">
        <v>174</v>
      </c>
      <c r="BK252" s="129">
        <f>BK253+BK267+BK276+BK283+BK289+BK302+BK315</f>
        <v>0</v>
      </c>
    </row>
    <row r="253" spans="2:65" s="11" customFormat="1" ht="22.9" customHeight="1">
      <c r="B253" s="120"/>
      <c r="D253" s="121" t="s">
        <v>72</v>
      </c>
      <c r="E253" s="130" t="s">
        <v>379</v>
      </c>
      <c r="F253" s="130" t="s">
        <v>380</v>
      </c>
      <c r="I253" s="123"/>
      <c r="J253" s="131">
        <f>BK253</f>
        <v>0</v>
      </c>
      <c r="L253" s="120"/>
      <c r="M253" s="125"/>
      <c r="P253" s="126">
        <f>SUM(P254:P266)</f>
        <v>0</v>
      </c>
      <c r="R253" s="126">
        <f>SUM(R254:R266)</f>
        <v>0</v>
      </c>
      <c r="T253" s="127">
        <f>SUM(T254:T266)</f>
        <v>0.77476</v>
      </c>
      <c r="AR253" s="121" t="s">
        <v>82</v>
      </c>
      <c r="AT253" s="128" t="s">
        <v>72</v>
      </c>
      <c r="AU253" s="128" t="s">
        <v>80</v>
      </c>
      <c r="AY253" s="121" t="s">
        <v>174</v>
      </c>
      <c r="BK253" s="129">
        <f>SUM(BK254:BK266)</f>
        <v>0</v>
      </c>
    </row>
    <row r="254" spans="2:65" s="1" customFormat="1" ht="24.2" customHeight="1">
      <c r="B254" s="32"/>
      <c r="C254" s="132" t="s">
        <v>381</v>
      </c>
      <c r="D254" s="132" t="s">
        <v>176</v>
      </c>
      <c r="E254" s="133" t="s">
        <v>382</v>
      </c>
      <c r="F254" s="134" t="s">
        <v>383</v>
      </c>
      <c r="G254" s="135" t="s">
        <v>133</v>
      </c>
      <c r="H254" s="136">
        <v>193.69</v>
      </c>
      <c r="I254" s="137"/>
      <c r="J254" s="138">
        <f>ROUND(I254*H254,2)</f>
        <v>0</v>
      </c>
      <c r="K254" s="134" t="s">
        <v>179</v>
      </c>
      <c r="L254" s="32"/>
      <c r="M254" s="139" t="s">
        <v>21</v>
      </c>
      <c r="N254" s="140" t="s">
        <v>44</v>
      </c>
      <c r="P254" s="141">
        <f>O254*H254</f>
        <v>0</v>
      </c>
      <c r="Q254" s="141">
        <v>0</v>
      </c>
      <c r="R254" s="141">
        <f>Q254*H254</f>
        <v>0</v>
      </c>
      <c r="S254" s="141">
        <v>4.0000000000000001E-3</v>
      </c>
      <c r="T254" s="142">
        <f>S254*H254</f>
        <v>0.77476</v>
      </c>
      <c r="AR254" s="143" t="s">
        <v>315</v>
      </c>
      <c r="AT254" s="143" t="s">
        <v>176</v>
      </c>
      <c r="AU254" s="143" t="s">
        <v>82</v>
      </c>
      <c r="AY254" s="17" t="s">
        <v>174</v>
      </c>
      <c r="BE254" s="144">
        <f>IF(N254="základní",J254,0)</f>
        <v>0</v>
      </c>
      <c r="BF254" s="144">
        <f>IF(N254="snížená",J254,0)</f>
        <v>0</v>
      </c>
      <c r="BG254" s="144">
        <f>IF(N254="zákl. přenesená",J254,0)</f>
        <v>0</v>
      </c>
      <c r="BH254" s="144">
        <f>IF(N254="sníž. přenesená",J254,0)</f>
        <v>0</v>
      </c>
      <c r="BI254" s="144">
        <f>IF(N254="nulová",J254,0)</f>
        <v>0</v>
      </c>
      <c r="BJ254" s="17" t="s">
        <v>80</v>
      </c>
      <c r="BK254" s="144">
        <f>ROUND(I254*H254,2)</f>
        <v>0</v>
      </c>
      <c r="BL254" s="17" t="s">
        <v>315</v>
      </c>
      <c r="BM254" s="143" t="s">
        <v>384</v>
      </c>
    </row>
    <row r="255" spans="2:65" s="1" customFormat="1" ht="11.25">
      <c r="B255" s="32"/>
      <c r="D255" s="145" t="s">
        <v>182</v>
      </c>
      <c r="F255" s="146" t="s">
        <v>385</v>
      </c>
      <c r="I255" s="147"/>
      <c r="L255" s="32"/>
      <c r="M255" s="148"/>
      <c r="T255" s="53"/>
      <c r="AT255" s="17" t="s">
        <v>182</v>
      </c>
      <c r="AU255" s="17" t="s">
        <v>82</v>
      </c>
    </row>
    <row r="256" spans="2:65" s="12" customFormat="1" ht="11.25">
      <c r="B256" s="149"/>
      <c r="D256" s="150" t="s">
        <v>184</v>
      </c>
      <c r="E256" s="151" t="s">
        <v>21</v>
      </c>
      <c r="F256" s="152" t="s">
        <v>185</v>
      </c>
      <c r="H256" s="151" t="s">
        <v>21</v>
      </c>
      <c r="I256" s="153"/>
      <c r="L256" s="149"/>
      <c r="M256" s="154"/>
      <c r="T256" s="155"/>
      <c r="AT256" s="151" t="s">
        <v>184</v>
      </c>
      <c r="AU256" s="151" t="s">
        <v>82</v>
      </c>
      <c r="AV256" s="12" t="s">
        <v>80</v>
      </c>
      <c r="AW256" s="12" t="s">
        <v>186</v>
      </c>
      <c r="AX256" s="12" t="s">
        <v>73</v>
      </c>
      <c r="AY256" s="151" t="s">
        <v>174</v>
      </c>
    </row>
    <row r="257" spans="2:65" s="13" customFormat="1" ht="11.25">
      <c r="B257" s="156"/>
      <c r="D257" s="150" t="s">
        <v>184</v>
      </c>
      <c r="E257" s="157" t="s">
        <v>21</v>
      </c>
      <c r="F257" s="158" t="s">
        <v>386</v>
      </c>
      <c r="H257" s="159">
        <v>49.2</v>
      </c>
      <c r="I257" s="160"/>
      <c r="L257" s="156"/>
      <c r="M257" s="161"/>
      <c r="T257" s="162"/>
      <c r="AT257" s="157" t="s">
        <v>184</v>
      </c>
      <c r="AU257" s="157" t="s">
        <v>82</v>
      </c>
      <c r="AV257" s="13" t="s">
        <v>82</v>
      </c>
      <c r="AW257" s="13" t="s">
        <v>186</v>
      </c>
      <c r="AX257" s="13" t="s">
        <v>73</v>
      </c>
      <c r="AY257" s="157" t="s">
        <v>174</v>
      </c>
    </row>
    <row r="258" spans="2:65" s="13" customFormat="1" ht="11.25">
      <c r="B258" s="156"/>
      <c r="D258" s="150" t="s">
        <v>184</v>
      </c>
      <c r="E258" s="157" t="s">
        <v>21</v>
      </c>
      <c r="F258" s="158" t="s">
        <v>387</v>
      </c>
      <c r="H258" s="159">
        <v>12.9</v>
      </c>
      <c r="I258" s="160"/>
      <c r="L258" s="156"/>
      <c r="M258" s="161"/>
      <c r="T258" s="162"/>
      <c r="AT258" s="157" t="s">
        <v>184</v>
      </c>
      <c r="AU258" s="157" t="s">
        <v>82</v>
      </c>
      <c r="AV258" s="13" t="s">
        <v>82</v>
      </c>
      <c r="AW258" s="13" t="s">
        <v>186</v>
      </c>
      <c r="AX258" s="13" t="s">
        <v>73</v>
      </c>
      <c r="AY258" s="157" t="s">
        <v>174</v>
      </c>
    </row>
    <row r="259" spans="2:65" s="15" customFormat="1" ht="11.25">
      <c r="B259" s="171"/>
      <c r="D259" s="150" t="s">
        <v>184</v>
      </c>
      <c r="E259" s="172" t="s">
        <v>21</v>
      </c>
      <c r="F259" s="173" t="s">
        <v>388</v>
      </c>
      <c r="H259" s="174">
        <v>62.1</v>
      </c>
      <c r="I259" s="175"/>
      <c r="L259" s="171"/>
      <c r="M259" s="176"/>
      <c r="T259" s="177"/>
      <c r="AT259" s="172" t="s">
        <v>184</v>
      </c>
      <c r="AU259" s="172" t="s">
        <v>82</v>
      </c>
      <c r="AV259" s="15" t="s">
        <v>108</v>
      </c>
      <c r="AW259" s="15" t="s">
        <v>186</v>
      </c>
      <c r="AX259" s="15" t="s">
        <v>73</v>
      </c>
      <c r="AY259" s="172" t="s">
        <v>174</v>
      </c>
    </row>
    <row r="260" spans="2:65" s="12" customFormat="1" ht="11.25">
      <c r="B260" s="149"/>
      <c r="D260" s="150" t="s">
        <v>184</v>
      </c>
      <c r="E260" s="151" t="s">
        <v>21</v>
      </c>
      <c r="F260" s="152" t="s">
        <v>239</v>
      </c>
      <c r="H260" s="151" t="s">
        <v>21</v>
      </c>
      <c r="I260" s="153"/>
      <c r="L260" s="149"/>
      <c r="M260" s="154"/>
      <c r="T260" s="155"/>
      <c r="AT260" s="151" t="s">
        <v>184</v>
      </c>
      <c r="AU260" s="151" t="s">
        <v>82</v>
      </c>
      <c r="AV260" s="12" t="s">
        <v>80</v>
      </c>
      <c r="AW260" s="12" t="s">
        <v>186</v>
      </c>
      <c r="AX260" s="12" t="s">
        <v>73</v>
      </c>
      <c r="AY260" s="151" t="s">
        <v>174</v>
      </c>
    </row>
    <row r="261" spans="2:65" s="13" customFormat="1" ht="11.25">
      <c r="B261" s="156"/>
      <c r="D261" s="150" t="s">
        <v>184</v>
      </c>
      <c r="E261" s="157" t="s">
        <v>21</v>
      </c>
      <c r="F261" s="158" t="s">
        <v>389</v>
      </c>
      <c r="H261" s="159">
        <v>70.3</v>
      </c>
      <c r="I261" s="160"/>
      <c r="L261" s="156"/>
      <c r="M261" s="161"/>
      <c r="T261" s="162"/>
      <c r="AT261" s="157" t="s">
        <v>184</v>
      </c>
      <c r="AU261" s="157" t="s">
        <v>82</v>
      </c>
      <c r="AV261" s="13" t="s">
        <v>82</v>
      </c>
      <c r="AW261" s="13" t="s">
        <v>186</v>
      </c>
      <c r="AX261" s="13" t="s">
        <v>73</v>
      </c>
      <c r="AY261" s="157" t="s">
        <v>174</v>
      </c>
    </row>
    <row r="262" spans="2:65" s="13" customFormat="1" ht="11.25">
      <c r="B262" s="156"/>
      <c r="D262" s="150" t="s">
        <v>184</v>
      </c>
      <c r="E262" s="157" t="s">
        <v>21</v>
      </c>
      <c r="F262" s="158" t="s">
        <v>390</v>
      </c>
      <c r="H262" s="159">
        <v>18.600000000000001</v>
      </c>
      <c r="I262" s="160"/>
      <c r="L262" s="156"/>
      <c r="M262" s="161"/>
      <c r="T262" s="162"/>
      <c r="AT262" s="157" t="s">
        <v>184</v>
      </c>
      <c r="AU262" s="157" t="s">
        <v>82</v>
      </c>
      <c r="AV262" s="13" t="s">
        <v>82</v>
      </c>
      <c r="AW262" s="13" t="s">
        <v>186</v>
      </c>
      <c r="AX262" s="13" t="s">
        <v>73</v>
      </c>
      <c r="AY262" s="157" t="s">
        <v>174</v>
      </c>
    </row>
    <row r="263" spans="2:65" s="13" customFormat="1" ht="22.5">
      <c r="B263" s="156"/>
      <c r="D263" s="150" t="s">
        <v>184</v>
      </c>
      <c r="E263" s="157" t="s">
        <v>21</v>
      </c>
      <c r="F263" s="158" t="s">
        <v>391</v>
      </c>
      <c r="H263" s="159">
        <v>32.299999999999997</v>
      </c>
      <c r="I263" s="160"/>
      <c r="L263" s="156"/>
      <c r="M263" s="161"/>
      <c r="T263" s="162"/>
      <c r="AT263" s="157" t="s">
        <v>184</v>
      </c>
      <c r="AU263" s="157" t="s">
        <v>82</v>
      </c>
      <c r="AV263" s="13" t="s">
        <v>82</v>
      </c>
      <c r="AW263" s="13" t="s">
        <v>186</v>
      </c>
      <c r="AX263" s="13" t="s">
        <v>73</v>
      </c>
      <c r="AY263" s="157" t="s">
        <v>174</v>
      </c>
    </row>
    <row r="264" spans="2:65" s="13" customFormat="1" ht="22.5">
      <c r="B264" s="156"/>
      <c r="D264" s="150" t="s">
        <v>184</v>
      </c>
      <c r="E264" s="157" t="s">
        <v>21</v>
      </c>
      <c r="F264" s="158" t="s">
        <v>392</v>
      </c>
      <c r="H264" s="159">
        <v>10.39</v>
      </c>
      <c r="I264" s="160"/>
      <c r="L264" s="156"/>
      <c r="M264" s="161"/>
      <c r="T264" s="162"/>
      <c r="AT264" s="157" t="s">
        <v>184</v>
      </c>
      <c r="AU264" s="157" t="s">
        <v>82</v>
      </c>
      <c r="AV264" s="13" t="s">
        <v>82</v>
      </c>
      <c r="AW264" s="13" t="s">
        <v>186</v>
      </c>
      <c r="AX264" s="13" t="s">
        <v>73</v>
      </c>
      <c r="AY264" s="157" t="s">
        <v>174</v>
      </c>
    </row>
    <row r="265" spans="2:65" s="15" customFormat="1" ht="11.25">
      <c r="B265" s="171"/>
      <c r="D265" s="150" t="s">
        <v>184</v>
      </c>
      <c r="E265" s="172" t="s">
        <v>21</v>
      </c>
      <c r="F265" s="173" t="s">
        <v>393</v>
      </c>
      <c r="H265" s="174">
        <v>131.59</v>
      </c>
      <c r="I265" s="175"/>
      <c r="L265" s="171"/>
      <c r="M265" s="176"/>
      <c r="T265" s="177"/>
      <c r="AT265" s="172" t="s">
        <v>184</v>
      </c>
      <c r="AU265" s="172" t="s">
        <v>82</v>
      </c>
      <c r="AV265" s="15" t="s">
        <v>108</v>
      </c>
      <c r="AW265" s="15" t="s">
        <v>186</v>
      </c>
      <c r="AX265" s="15" t="s">
        <v>73</v>
      </c>
      <c r="AY265" s="172" t="s">
        <v>174</v>
      </c>
    </row>
    <row r="266" spans="2:65" s="14" customFormat="1" ht="11.25">
      <c r="B266" s="163"/>
      <c r="D266" s="150" t="s">
        <v>184</v>
      </c>
      <c r="E266" s="164" t="s">
        <v>21</v>
      </c>
      <c r="F266" s="165" t="s">
        <v>394</v>
      </c>
      <c r="H266" s="166">
        <v>193.69</v>
      </c>
      <c r="I266" s="167"/>
      <c r="L266" s="163"/>
      <c r="M266" s="168"/>
      <c r="T266" s="169"/>
      <c r="AT266" s="164" t="s">
        <v>184</v>
      </c>
      <c r="AU266" s="164" t="s">
        <v>82</v>
      </c>
      <c r="AV266" s="14" t="s">
        <v>180</v>
      </c>
      <c r="AW266" s="14" t="s">
        <v>186</v>
      </c>
      <c r="AX266" s="14" t="s">
        <v>80</v>
      </c>
      <c r="AY266" s="164" t="s">
        <v>174</v>
      </c>
    </row>
    <row r="267" spans="2:65" s="11" customFormat="1" ht="22.9" customHeight="1">
      <c r="B267" s="120"/>
      <c r="D267" s="121" t="s">
        <v>72</v>
      </c>
      <c r="E267" s="130" t="s">
        <v>395</v>
      </c>
      <c r="F267" s="130" t="s">
        <v>396</v>
      </c>
      <c r="I267" s="123"/>
      <c r="J267" s="131">
        <f>BK267</f>
        <v>0</v>
      </c>
      <c r="L267" s="120"/>
      <c r="M267" s="125"/>
      <c r="P267" s="126">
        <f>SUM(P268:P275)</f>
        <v>0</v>
      </c>
      <c r="R267" s="126">
        <f>SUM(R268:R275)</f>
        <v>0</v>
      </c>
      <c r="T267" s="127">
        <f>SUM(T268:T275)</f>
        <v>9.2605800000000002E-2</v>
      </c>
      <c r="AR267" s="121" t="s">
        <v>82</v>
      </c>
      <c r="AT267" s="128" t="s">
        <v>72</v>
      </c>
      <c r="AU267" s="128" t="s">
        <v>80</v>
      </c>
      <c r="AY267" s="121" t="s">
        <v>174</v>
      </c>
      <c r="BK267" s="129">
        <f>SUM(BK268:BK275)</f>
        <v>0</v>
      </c>
    </row>
    <row r="268" spans="2:65" s="1" customFormat="1" ht="55.5" customHeight="1">
      <c r="B268" s="32"/>
      <c r="C268" s="132" t="s">
        <v>397</v>
      </c>
      <c r="D268" s="132" t="s">
        <v>176</v>
      </c>
      <c r="E268" s="133" t="s">
        <v>398</v>
      </c>
      <c r="F268" s="134" t="s">
        <v>399</v>
      </c>
      <c r="G268" s="135" t="s">
        <v>133</v>
      </c>
      <c r="H268" s="136">
        <v>220.49</v>
      </c>
      <c r="I268" s="137"/>
      <c r="J268" s="138">
        <f>ROUND(I268*H268,2)</f>
        <v>0</v>
      </c>
      <c r="K268" s="134" t="s">
        <v>179</v>
      </c>
      <c r="L268" s="32"/>
      <c r="M268" s="139" t="s">
        <v>21</v>
      </c>
      <c r="N268" s="140" t="s">
        <v>44</v>
      </c>
      <c r="P268" s="141">
        <f>O268*H268</f>
        <v>0</v>
      </c>
      <c r="Q268" s="141">
        <v>0</v>
      </c>
      <c r="R268" s="141">
        <f>Q268*H268</f>
        <v>0</v>
      </c>
      <c r="S268" s="141">
        <v>4.2000000000000002E-4</v>
      </c>
      <c r="T268" s="142">
        <f>S268*H268</f>
        <v>9.2605800000000002E-2</v>
      </c>
      <c r="AR268" s="143" t="s">
        <v>315</v>
      </c>
      <c r="AT268" s="143" t="s">
        <v>176</v>
      </c>
      <c r="AU268" s="143" t="s">
        <v>82</v>
      </c>
      <c r="AY268" s="17" t="s">
        <v>174</v>
      </c>
      <c r="BE268" s="144">
        <f>IF(N268="základní",J268,0)</f>
        <v>0</v>
      </c>
      <c r="BF268" s="144">
        <f>IF(N268="snížená",J268,0)</f>
        <v>0</v>
      </c>
      <c r="BG268" s="144">
        <f>IF(N268="zákl. přenesená",J268,0)</f>
        <v>0</v>
      </c>
      <c r="BH268" s="144">
        <f>IF(N268="sníž. přenesená",J268,0)</f>
        <v>0</v>
      </c>
      <c r="BI268" s="144">
        <f>IF(N268="nulová",J268,0)</f>
        <v>0</v>
      </c>
      <c r="BJ268" s="17" t="s">
        <v>80</v>
      </c>
      <c r="BK268" s="144">
        <f>ROUND(I268*H268,2)</f>
        <v>0</v>
      </c>
      <c r="BL268" s="17" t="s">
        <v>315</v>
      </c>
      <c r="BM268" s="143" t="s">
        <v>400</v>
      </c>
    </row>
    <row r="269" spans="2:65" s="1" customFormat="1" ht="11.25">
      <c r="B269" s="32"/>
      <c r="D269" s="145" t="s">
        <v>182</v>
      </c>
      <c r="F269" s="146" t="s">
        <v>401</v>
      </c>
      <c r="I269" s="147"/>
      <c r="L269" s="32"/>
      <c r="M269" s="148"/>
      <c r="T269" s="53"/>
      <c r="AT269" s="17" t="s">
        <v>182</v>
      </c>
      <c r="AU269" s="17" t="s">
        <v>82</v>
      </c>
    </row>
    <row r="270" spans="2:65" s="12" customFormat="1" ht="11.25">
      <c r="B270" s="149"/>
      <c r="D270" s="150" t="s">
        <v>184</v>
      </c>
      <c r="E270" s="151" t="s">
        <v>21</v>
      </c>
      <c r="F270" s="152" t="s">
        <v>239</v>
      </c>
      <c r="H270" s="151" t="s">
        <v>21</v>
      </c>
      <c r="I270" s="153"/>
      <c r="L270" s="149"/>
      <c r="M270" s="154"/>
      <c r="T270" s="155"/>
      <c r="AT270" s="151" t="s">
        <v>184</v>
      </c>
      <c r="AU270" s="151" t="s">
        <v>82</v>
      </c>
      <c r="AV270" s="12" t="s">
        <v>80</v>
      </c>
      <c r="AW270" s="12" t="s">
        <v>186</v>
      </c>
      <c r="AX270" s="12" t="s">
        <v>73</v>
      </c>
      <c r="AY270" s="151" t="s">
        <v>174</v>
      </c>
    </row>
    <row r="271" spans="2:65" s="13" customFormat="1" ht="11.25">
      <c r="B271" s="156"/>
      <c r="D271" s="150" t="s">
        <v>184</v>
      </c>
      <c r="E271" s="157" t="s">
        <v>21</v>
      </c>
      <c r="F271" s="158" t="s">
        <v>402</v>
      </c>
      <c r="H271" s="159">
        <v>140.6</v>
      </c>
      <c r="I271" s="160"/>
      <c r="L271" s="156"/>
      <c r="M271" s="161"/>
      <c r="T271" s="162"/>
      <c r="AT271" s="157" t="s">
        <v>184</v>
      </c>
      <c r="AU271" s="157" t="s">
        <v>82</v>
      </c>
      <c r="AV271" s="13" t="s">
        <v>82</v>
      </c>
      <c r="AW271" s="13" t="s">
        <v>186</v>
      </c>
      <c r="AX271" s="13" t="s">
        <v>73</v>
      </c>
      <c r="AY271" s="157" t="s">
        <v>174</v>
      </c>
    </row>
    <row r="272" spans="2:65" s="13" customFormat="1" ht="11.25">
      <c r="B272" s="156"/>
      <c r="D272" s="150" t="s">
        <v>184</v>
      </c>
      <c r="E272" s="157" t="s">
        <v>21</v>
      </c>
      <c r="F272" s="158" t="s">
        <v>403</v>
      </c>
      <c r="H272" s="159">
        <v>37.200000000000003</v>
      </c>
      <c r="I272" s="160"/>
      <c r="L272" s="156"/>
      <c r="M272" s="161"/>
      <c r="T272" s="162"/>
      <c r="AT272" s="157" t="s">
        <v>184</v>
      </c>
      <c r="AU272" s="157" t="s">
        <v>82</v>
      </c>
      <c r="AV272" s="13" t="s">
        <v>82</v>
      </c>
      <c r="AW272" s="13" t="s">
        <v>186</v>
      </c>
      <c r="AX272" s="13" t="s">
        <v>73</v>
      </c>
      <c r="AY272" s="157" t="s">
        <v>174</v>
      </c>
    </row>
    <row r="273" spans="2:65" s="13" customFormat="1" ht="22.5">
      <c r="B273" s="156"/>
      <c r="D273" s="150" t="s">
        <v>184</v>
      </c>
      <c r="E273" s="157" t="s">
        <v>21</v>
      </c>
      <c r="F273" s="158" t="s">
        <v>391</v>
      </c>
      <c r="H273" s="159">
        <v>32.299999999999997</v>
      </c>
      <c r="I273" s="160"/>
      <c r="L273" s="156"/>
      <c r="M273" s="161"/>
      <c r="T273" s="162"/>
      <c r="AT273" s="157" t="s">
        <v>184</v>
      </c>
      <c r="AU273" s="157" t="s">
        <v>82</v>
      </c>
      <c r="AV273" s="13" t="s">
        <v>82</v>
      </c>
      <c r="AW273" s="13" t="s">
        <v>186</v>
      </c>
      <c r="AX273" s="13" t="s">
        <v>73</v>
      </c>
      <c r="AY273" s="157" t="s">
        <v>174</v>
      </c>
    </row>
    <row r="274" spans="2:65" s="13" customFormat="1" ht="22.5">
      <c r="B274" s="156"/>
      <c r="D274" s="150" t="s">
        <v>184</v>
      </c>
      <c r="E274" s="157" t="s">
        <v>21</v>
      </c>
      <c r="F274" s="158" t="s">
        <v>392</v>
      </c>
      <c r="H274" s="159">
        <v>10.39</v>
      </c>
      <c r="I274" s="160"/>
      <c r="L274" s="156"/>
      <c r="M274" s="161"/>
      <c r="T274" s="162"/>
      <c r="AT274" s="157" t="s">
        <v>184</v>
      </c>
      <c r="AU274" s="157" t="s">
        <v>82</v>
      </c>
      <c r="AV274" s="13" t="s">
        <v>82</v>
      </c>
      <c r="AW274" s="13" t="s">
        <v>186</v>
      </c>
      <c r="AX274" s="13" t="s">
        <v>73</v>
      </c>
      <c r="AY274" s="157" t="s">
        <v>174</v>
      </c>
    </row>
    <row r="275" spans="2:65" s="14" customFormat="1" ht="11.25">
      <c r="B275" s="163"/>
      <c r="D275" s="150" t="s">
        <v>184</v>
      </c>
      <c r="E275" s="164" t="s">
        <v>21</v>
      </c>
      <c r="F275" s="165" t="s">
        <v>404</v>
      </c>
      <c r="H275" s="166">
        <v>220.49</v>
      </c>
      <c r="I275" s="167"/>
      <c r="L275" s="163"/>
      <c r="M275" s="168"/>
      <c r="T275" s="169"/>
      <c r="AT275" s="164" t="s">
        <v>184</v>
      </c>
      <c r="AU275" s="164" t="s">
        <v>82</v>
      </c>
      <c r="AV275" s="14" t="s">
        <v>180</v>
      </c>
      <c r="AW275" s="14" t="s">
        <v>186</v>
      </c>
      <c r="AX275" s="14" t="s">
        <v>80</v>
      </c>
      <c r="AY275" s="164" t="s">
        <v>174</v>
      </c>
    </row>
    <row r="276" spans="2:65" s="11" customFormat="1" ht="22.9" customHeight="1">
      <c r="B276" s="120"/>
      <c r="D276" s="121" t="s">
        <v>72</v>
      </c>
      <c r="E276" s="130" t="s">
        <v>405</v>
      </c>
      <c r="F276" s="130" t="s">
        <v>406</v>
      </c>
      <c r="I276" s="123"/>
      <c r="J276" s="131">
        <f>BK276</f>
        <v>0</v>
      </c>
      <c r="L276" s="120"/>
      <c r="M276" s="125"/>
      <c r="P276" s="126">
        <f>SUM(P277:P282)</f>
        <v>0</v>
      </c>
      <c r="R276" s="126">
        <f>SUM(R277:R282)</f>
        <v>0</v>
      </c>
      <c r="T276" s="127">
        <f>SUM(T277:T282)</f>
        <v>18.738247999999999</v>
      </c>
      <c r="AR276" s="121" t="s">
        <v>82</v>
      </c>
      <c r="AT276" s="128" t="s">
        <v>72</v>
      </c>
      <c r="AU276" s="128" t="s">
        <v>80</v>
      </c>
      <c r="AY276" s="121" t="s">
        <v>174</v>
      </c>
      <c r="BK276" s="129">
        <f>SUM(BK277:BK282)</f>
        <v>0</v>
      </c>
    </row>
    <row r="277" spans="2:65" s="1" customFormat="1" ht="49.15" customHeight="1">
      <c r="B277" s="32"/>
      <c r="C277" s="132" t="s">
        <v>407</v>
      </c>
      <c r="D277" s="132" t="s">
        <v>176</v>
      </c>
      <c r="E277" s="133" t="s">
        <v>408</v>
      </c>
      <c r="F277" s="134" t="s">
        <v>409</v>
      </c>
      <c r="G277" s="135" t="s">
        <v>133</v>
      </c>
      <c r="H277" s="136">
        <v>1088.8</v>
      </c>
      <c r="I277" s="137"/>
      <c r="J277" s="138">
        <f>ROUND(I277*H277,2)</f>
        <v>0</v>
      </c>
      <c r="K277" s="134" t="s">
        <v>179</v>
      </c>
      <c r="L277" s="32"/>
      <c r="M277" s="139" t="s">
        <v>21</v>
      </c>
      <c r="N277" s="140" t="s">
        <v>44</v>
      </c>
      <c r="P277" s="141">
        <f>O277*H277</f>
        <v>0</v>
      </c>
      <c r="Q277" s="141">
        <v>0</v>
      </c>
      <c r="R277" s="141">
        <f>Q277*H277</f>
        <v>0</v>
      </c>
      <c r="S277" s="141">
        <v>1.721E-2</v>
      </c>
      <c r="T277" s="142">
        <f>S277*H277</f>
        <v>18.738247999999999</v>
      </c>
      <c r="AR277" s="143" t="s">
        <v>315</v>
      </c>
      <c r="AT277" s="143" t="s">
        <v>176</v>
      </c>
      <c r="AU277" s="143" t="s">
        <v>82</v>
      </c>
      <c r="AY277" s="17" t="s">
        <v>174</v>
      </c>
      <c r="BE277" s="144">
        <f>IF(N277="základní",J277,0)</f>
        <v>0</v>
      </c>
      <c r="BF277" s="144">
        <f>IF(N277="snížená",J277,0)</f>
        <v>0</v>
      </c>
      <c r="BG277" s="144">
        <f>IF(N277="zákl. přenesená",J277,0)</f>
        <v>0</v>
      </c>
      <c r="BH277" s="144">
        <f>IF(N277="sníž. přenesená",J277,0)</f>
        <v>0</v>
      </c>
      <c r="BI277" s="144">
        <f>IF(N277="nulová",J277,0)</f>
        <v>0</v>
      </c>
      <c r="BJ277" s="17" t="s">
        <v>80</v>
      </c>
      <c r="BK277" s="144">
        <f>ROUND(I277*H277,2)</f>
        <v>0</v>
      </c>
      <c r="BL277" s="17" t="s">
        <v>315</v>
      </c>
      <c r="BM277" s="143" t="s">
        <v>410</v>
      </c>
    </row>
    <row r="278" spans="2:65" s="1" customFormat="1" ht="11.25">
      <c r="B278" s="32"/>
      <c r="D278" s="145" t="s">
        <v>182</v>
      </c>
      <c r="F278" s="146" t="s">
        <v>411</v>
      </c>
      <c r="I278" s="147"/>
      <c r="L278" s="32"/>
      <c r="M278" s="148"/>
      <c r="T278" s="53"/>
      <c r="AT278" s="17" t="s">
        <v>182</v>
      </c>
      <c r="AU278" s="17" t="s">
        <v>82</v>
      </c>
    </row>
    <row r="279" spans="2:65" s="12" customFormat="1" ht="11.25">
      <c r="B279" s="149"/>
      <c r="D279" s="150" t="s">
        <v>184</v>
      </c>
      <c r="E279" s="151" t="s">
        <v>21</v>
      </c>
      <c r="F279" s="152" t="s">
        <v>412</v>
      </c>
      <c r="H279" s="151" t="s">
        <v>21</v>
      </c>
      <c r="I279" s="153"/>
      <c r="L279" s="149"/>
      <c r="M279" s="154"/>
      <c r="T279" s="155"/>
      <c r="AT279" s="151" t="s">
        <v>184</v>
      </c>
      <c r="AU279" s="151" t="s">
        <v>82</v>
      </c>
      <c r="AV279" s="12" t="s">
        <v>80</v>
      </c>
      <c r="AW279" s="12" t="s">
        <v>186</v>
      </c>
      <c r="AX279" s="12" t="s">
        <v>73</v>
      </c>
      <c r="AY279" s="151" t="s">
        <v>174</v>
      </c>
    </row>
    <row r="280" spans="2:65" s="13" customFormat="1" ht="11.25">
      <c r="B280" s="156"/>
      <c r="D280" s="150" t="s">
        <v>184</v>
      </c>
      <c r="E280" s="157" t="s">
        <v>21</v>
      </c>
      <c r="F280" s="158" t="s">
        <v>413</v>
      </c>
      <c r="H280" s="159">
        <v>575.6</v>
      </c>
      <c r="I280" s="160"/>
      <c r="L280" s="156"/>
      <c r="M280" s="161"/>
      <c r="T280" s="162"/>
      <c r="AT280" s="157" t="s">
        <v>184</v>
      </c>
      <c r="AU280" s="157" t="s">
        <v>82</v>
      </c>
      <c r="AV280" s="13" t="s">
        <v>82</v>
      </c>
      <c r="AW280" s="13" t="s">
        <v>186</v>
      </c>
      <c r="AX280" s="13" t="s">
        <v>73</v>
      </c>
      <c r="AY280" s="157" t="s">
        <v>174</v>
      </c>
    </row>
    <row r="281" spans="2:65" s="13" customFormat="1" ht="11.25">
      <c r="B281" s="156"/>
      <c r="D281" s="150" t="s">
        <v>184</v>
      </c>
      <c r="E281" s="157" t="s">
        <v>21</v>
      </c>
      <c r="F281" s="158" t="s">
        <v>414</v>
      </c>
      <c r="H281" s="159">
        <v>513.20000000000005</v>
      </c>
      <c r="I281" s="160"/>
      <c r="L281" s="156"/>
      <c r="M281" s="161"/>
      <c r="T281" s="162"/>
      <c r="AT281" s="157" t="s">
        <v>184</v>
      </c>
      <c r="AU281" s="157" t="s">
        <v>82</v>
      </c>
      <c r="AV281" s="13" t="s">
        <v>82</v>
      </c>
      <c r="AW281" s="13" t="s">
        <v>186</v>
      </c>
      <c r="AX281" s="13" t="s">
        <v>73</v>
      </c>
      <c r="AY281" s="157" t="s">
        <v>174</v>
      </c>
    </row>
    <row r="282" spans="2:65" s="14" customFormat="1" ht="11.25">
      <c r="B282" s="163"/>
      <c r="D282" s="150" t="s">
        <v>184</v>
      </c>
      <c r="E282" s="164" t="s">
        <v>21</v>
      </c>
      <c r="F282" s="165" t="s">
        <v>226</v>
      </c>
      <c r="H282" s="166">
        <v>1088.8</v>
      </c>
      <c r="I282" s="167"/>
      <c r="L282" s="163"/>
      <c r="M282" s="168"/>
      <c r="T282" s="169"/>
      <c r="AT282" s="164" t="s">
        <v>184</v>
      </c>
      <c r="AU282" s="164" t="s">
        <v>82</v>
      </c>
      <c r="AV282" s="14" t="s">
        <v>180</v>
      </c>
      <c r="AW282" s="14" t="s">
        <v>186</v>
      </c>
      <c r="AX282" s="14" t="s">
        <v>80</v>
      </c>
      <c r="AY282" s="164" t="s">
        <v>174</v>
      </c>
    </row>
    <row r="283" spans="2:65" s="11" customFormat="1" ht="22.9" customHeight="1">
      <c r="B283" s="120"/>
      <c r="D283" s="121" t="s">
        <v>72</v>
      </c>
      <c r="E283" s="130" t="s">
        <v>415</v>
      </c>
      <c r="F283" s="130" t="s">
        <v>416</v>
      </c>
      <c r="I283" s="123"/>
      <c r="J283" s="131">
        <f>BK283</f>
        <v>0</v>
      </c>
      <c r="L283" s="120"/>
      <c r="M283" s="125"/>
      <c r="P283" s="126">
        <f>SUM(P284:P288)</f>
        <v>0</v>
      </c>
      <c r="R283" s="126">
        <f>SUM(R284:R288)</f>
        <v>0</v>
      </c>
      <c r="T283" s="127">
        <f>SUM(T284:T288)</f>
        <v>0.14000000000000001</v>
      </c>
      <c r="AR283" s="121" t="s">
        <v>82</v>
      </c>
      <c r="AT283" s="128" t="s">
        <v>72</v>
      </c>
      <c r="AU283" s="128" t="s">
        <v>80</v>
      </c>
      <c r="AY283" s="121" t="s">
        <v>174</v>
      </c>
      <c r="BK283" s="129">
        <f>SUM(BK284:BK288)</f>
        <v>0</v>
      </c>
    </row>
    <row r="284" spans="2:65" s="1" customFormat="1" ht="24.2" customHeight="1">
      <c r="B284" s="32"/>
      <c r="C284" s="132" t="s">
        <v>417</v>
      </c>
      <c r="D284" s="132" t="s">
        <v>176</v>
      </c>
      <c r="E284" s="133" t="s">
        <v>418</v>
      </c>
      <c r="F284" s="134" t="s">
        <v>419</v>
      </c>
      <c r="G284" s="135" t="s">
        <v>420</v>
      </c>
      <c r="H284" s="136">
        <v>14</v>
      </c>
      <c r="I284" s="137"/>
      <c r="J284" s="138">
        <f>ROUND(I284*H284,2)</f>
        <v>0</v>
      </c>
      <c r="K284" s="134" t="s">
        <v>218</v>
      </c>
      <c r="L284" s="32"/>
      <c r="M284" s="139" t="s">
        <v>21</v>
      </c>
      <c r="N284" s="140" t="s">
        <v>44</v>
      </c>
      <c r="P284" s="141">
        <f>O284*H284</f>
        <v>0</v>
      </c>
      <c r="Q284" s="141">
        <v>0</v>
      </c>
      <c r="R284" s="141">
        <f>Q284*H284</f>
        <v>0</v>
      </c>
      <c r="S284" s="141">
        <v>0.01</v>
      </c>
      <c r="T284" s="142">
        <f>S284*H284</f>
        <v>0.14000000000000001</v>
      </c>
      <c r="AR284" s="143" t="s">
        <v>315</v>
      </c>
      <c r="AT284" s="143" t="s">
        <v>176</v>
      </c>
      <c r="AU284" s="143" t="s">
        <v>82</v>
      </c>
      <c r="AY284" s="17" t="s">
        <v>174</v>
      </c>
      <c r="BE284" s="144">
        <f>IF(N284="základní",J284,0)</f>
        <v>0</v>
      </c>
      <c r="BF284" s="144">
        <f>IF(N284="snížená",J284,0)</f>
        <v>0</v>
      </c>
      <c r="BG284" s="144">
        <f>IF(N284="zákl. přenesená",J284,0)</f>
        <v>0</v>
      </c>
      <c r="BH284" s="144">
        <f>IF(N284="sníž. přenesená",J284,0)</f>
        <v>0</v>
      </c>
      <c r="BI284" s="144">
        <f>IF(N284="nulová",J284,0)</f>
        <v>0</v>
      </c>
      <c r="BJ284" s="17" t="s">
        <v>80</v>
      </c>
      <c r="BK284" s="144">
        <f>ROUND(I284*H284,2)</f>
        <v>0</v>
      </c>
      <c r="BL284" s="17" t="s">
        <v>315</v>
      </c>
      <c r="BM284" s="143" t="s">
        <v>421</v>
      </c>
    </row>
    <row r="285" spans="2:65" s="12" customFormat="1" ht="11.25">
      <c r="B285" s="149"/>
      <c r="D285" s="150" t="s">
        <v>184</v>
      </c>
      <c r="E285" s="151" t="s">
        <v>21</v>
      </c>
      <c r="F285" s="152" t="s">
        <v>422</v>
      </c>
      <c r="H285" s="151" t="s">
        <v>21</v>
      </c>
      <c r="I285" s="153"/>
      <c r="L285" s="149"/>
      <c r="M285" s="154"/>
      <c r="T285" s="155"/>
      <c r="AT285" s="151" t="s">
        <v>184</v>
      </c>
      <c r="AU285" s="151" t="s">
        <v>82</v>
      </c>
      <c r="AV285" s="12" t="s">
        <v>80</v>
      </c>
      <c r="AW285" s="12" t="s">
        <v>186</v>
      </c>
      <c r="AX285" s="12" t="s">
        <v>73</v>
      </c>
      <c r="AY285" s="151" t="s">
        <v>174</v>
      </c>
    </row>
    <row r="286" spans="2:65" s="13" customFormat="1" ht="22.5">
      <c r="B286" s="156"/>
      <c r="D286" s="150" t="s">
        <v>184</v>
      </c>
      <c r="E286" s="157" t="s">
        <v>21</v>
      </c>
      <c r="F286" s="158" t="s">
        <v>423</v>
      </c>
      <c r="H286" s="159">
        <v>7</v>
      </c>
      <c r="I286" s="160"/>
      <c r="L286" s="156"/>
      <c r="M286" s="161"/>
      <c r="T286" s="162"/>
      <c r="AT286" s="157" t="s">
        <v>184</v>
      </c>
      <c r="AU286" s="157" t="s">
        <v>82</v>
      </c>
      <c r="AV286" s="13" t="s">
        <v>82</v>
      </c>
      <c r="AW286" s="13" t="s">
        <v>186</v>
      </c>
      <c r="AX286" s="13" t="s">
        <v>73</v>
      </c>
      <c r="AY286" s="157" t="s">
        <v>174</v>
      </c>
    </row>
    <row r="287" spans="2:65" s="13" customFormat="1" ht="22.5">
      <c r="B287" s="156"/>
      <c r="D287" s="150" t="s">
        <v>184</v>
      </c>
      <c r="E287" s="157" t="s">
        <v>21</v>
      </c>
      <c r="F287" s="158" t="s">
        <v>424</v>
      </c>
      <c r="H287" s="159">
        <v>7</v>
      </c>
      <c r="I287" s="160"/>
      <c r="L287" s="156"/>
      <c r="M287" s="161"/>
      <c r="T287" s="162"/>
      <c r="AT287" s="157" t="s">
        <v>184</v>
      </c>
      <c r="AU287" s="157" t="s">
        <v>82</v>
      </c>
      <c r="AV287" s="13" t="s">
        <v>82</v>
      </c>
      <c r="AW287" s="13" t="s">
        <v>186</v>
      </c>
      <c r="AX287" s="13" t="s">
        <v>73</v>
      </c>
      <c r="AY287" s="157" t="s">
        <v>174</v>
      </c>
    </row>
    <row r="288" spans="2:65" s="14" customFormat="1" ht="11.25">
      <c r="B288" s="163"/>
      <c r="D288" s="150" t="s">
        <v>184</v>
      </c>
      <c r="E288" s="164" t="s">
        <v>21</v>
      </c>
      <c r="F288" s="165" t="s">
        <v>425</v>
      </c>
      <c r="H288" s="166">
        <v>14</v>
      </c>
      <c r="I288" s="167"/>
      <c r="L288" s="163"/>
      <c r="M288" s="168"/>
      <c r="T288" s="169"/>
      <c r="AT288" s="164" t="s">
        <v>184</v>
      </c>
      <c r="AU288" s="164" t="s">
        <v>82</v>
      </c>
      <c r="AV288" s="14" t="s">
        <v>180</v>
      </c>
      <c r="AW288" s="14" t="s">
        <v>186</v>
      </c>
      <c r="AX288" s="14" t="s">
        <v>80</v>
      </c>
      <c r="AY288" s="164" t="s">
        <v>174</v>
      </c>
    </row>
    <row r="289" spans="2:65" s="11" customFormat="1" ht="22.9" customHeight="1">
      <c r="B289" s="120"/>
      <c r="D289" s="121" t="s">
        <v>72</v>
      </c>
      <c r="E289" s="130" t="s">
        <v>426</v>
      </c>
      <c r="F289" s="130" t="s">
        <v>427</v>
      </c>
      <c r="I289" s="123"/>
      <c r="J289" s="131">
        <f>BK289</f>
        <v>0</v>
      </c>
      <c r="L289" s="120"/>
      <c r="M289" s="125"/>
      <c r="P289" s="126">
        <f>SUM(P290:P301)</f>
        <v>0</v>
      </c>
      <c r="R289" s="126">
        <f>SUM(R290:R301)</f>
        <v>0</v>
      </c>
      <c r="T289" s="127">
        <f>SUM(T290:T301)</f>
        <v>12.159761</v>
      </c>
      <c r="AR289" s="121" t="s">
        <v>82</v>
      </c>
      <c r="AT289" s="128" t="s">
        <v>72</v>
      </c>
      <c r="AU289" s="128" t="s">
        <v>80</v>
      </c>
      <c r="AY289" s="121" t="s">
        <v>174</v>
      </c>
      <c r="BK289" s="129">
        <f>SUM(BK290:BK301)</f>
        <v>0</v>
      </c>
    </row>
    <row r="290" spans="2:65" s="1" customFormat="1" ht="24.2" customHeight="1">
      <c r="B290" s="32"/>
      <c r="C290" s="132" t="s">
        <v>428</v>
      </c>
      <c r="D290" s="132" t="s">
        <v>176</v>
      </c>
      <c r="E290" s="133" t="s">
        <v>429</v>
      </c>
      <c r="F290" s="134" t="s">
        <v>430</v>
      </c>
      <c r="G290" s="135" t="s">
        <v>431</v>
      </c>
      <c r="H290" s="136">
        <v>170.05</v>
      </c>
      <c r="I290" s="137"/>
      <c r="J290" s="138">
        <f>ROUND(I290*H290,2)</f>
        <v>0</v>
      </c>
      <c r="K290" s="134" t="s">
        <v>179</v>
      </c>
      <c r="L290" s="32"/>
      <c r="M290" s="139" t="s">
        <v>21</v>
      </c>
      <c r="N290" s="140" t="s">
        <v>44</v>
      </c>
      <c r="P290" s="141">
        <f>O290*H290</f>
        <v>0</v>
      </c>
      <c r="Q290" s="141">
        <v>0</v>
      </c>
      <c r="R290" s="141">
        <f>Q290*H290</f>
        <v>0</v>
      </c>
      <c r="S290" s="141">
        <v>1.174E-2</v>
      </c>
      <c r="T290" s="142">
        <f>S290*H290</f>
        <v>1.9963870000000001</v>
      </c>
      <c r="AR290" s="143" t="s">
        <v>315</v>
      </c>
      <c r="AT290" s="143" t="s">
        <v>176</v>
      </c>
      <c r="AU290" s="143" t="s">
        <v>82</v>
      </c>
      <c r="AY290" s="17" t="s">
        <v>174</v>
      </c>
      <c r="BE290" s="144">
        <f>IF(N290="základní",J290,0)</f>
        <v>0</v>
      </c>
      <c r="BF290" s="144">
        <f>IF(N290="snížená",J290,0)</f>
        <v>0</v>
      </c>
      <c r="BG290" s="144">
        <f>IF(N290="zákl. přenesená",J290,0)</f>
        <v>0</v>
      </c>
      <c r="BH290" s="144">
        <f>IF(N290="sníž. přenesená",J290,0)</f>
        <v>0</v>
      </c>
      <c r="BI290" s="144">
        <f>IF(N290="nulová",J290,0)</f>
        <v>0</v>
      </c>
      <c r="BJ290" s="17" t="s">
        <v>80</v>
      </c>
      <c r="BK290" s="144">
        <f>ROUND(I290*H290,2)</f>
        <v>0</v>
      </c>
      <c r="BL290" s="17" t="s">
        <v>315</v>
      </c>
      <c r="BM290" s="143" t="s">
        <v>432</v>
      </c>
    </row>
    <row r="291" spans="2:65" s="1" customFormat="1" ht="11.25">
      <c r="B291" s="32"/>
      <c r="D291" s="145" t="s">
        <v>182</v>
      </c>
      <c r="F291" s="146" t="s">
        <v>433</v>
      </c>
      <c r="I291" s="147"/>
      <c r="L291" s="32"/>
      <c r="M291" s="148"/>
      <c r="T291" s="53"/>
      <c r="AT291" s="17" t="s">
        <v>182</v>
      </c>
      <c r="AU291" s="17" t="s">
        <v>82</v>
      </c>
    </row>
    <row r="292" spans="2:65" s="12" customFormat="1" ht="11.25">
      <c r="B292" s="149"/>
      <c r="D292" s="150" t="s">
        <v>184</v>
      </c>
      <c r="E292" s="151" t="s">
        <v>21</v>
      </c>
      <c r="F292" s="152" t="s">
        <v>258</v>
      </c>
      <c r="H292" s="151" t="s">
        <v>21</v>
      </c>
      <c r="I292" s="153"/>
      <c r="L292" s="149"/>
      <c r="M292" s="154"/>
      <c r="T292" s="155"/>
      <c r="AT292" s="151" t="s">
        <v>184</v>
      </c>
      <c r="AU292" s="151" t="s">
        <v>82</v>
      </c>
      <c r="AV292" s="12" t="s">
        <v>80</v>
      </c>
      <c r="AW292" s="12" t="s">
        <v>186</v>
      </c>
      <c r="AX292" s="12" t="s">
        <v>73</v>
      </c>
      <c r="AY292" s="151" t="s">
        <v>174</v>
      </c>
    </row>
    <row r="293" spans="2:65" s="13" customFormat="1" ht="22.5">
      <c r="B293" s="156"/>
      <c r="D293" s="150" t="s">
        <v>184</v>
      </c>
      <c r="E293" s="157" t="s">
        <v>21</v>
      </c>
      <c r="F293" s="158" t="s">
        <v>434</v>
      </c>
      <c r="H293" s="159">
        <v>126.65</v>
      </c>
      <c r="I293" s="160"/>
      <c r="L293" s="156"/>
      <c r="M293" s="161"/>
      <c r="T293" s="162"/>
      <c r="AT293" s="157" t="s">
        <v>184</v>
      </c>
      <c r="AU293" s="157" t="s">
        <v>82</v>
      </c>
      <c r="AV293" s="13" t="s">
        <v>82</v>
      </c>
      <c r="AW293" s="13" t="s">
        <v>186</v>
      </c>
      <c r="AX293" s="13" t="s">
        <v>73</v>
      </c>
      <c r="AY293" s="157" t="s">
        <v>174</v>
      </c>
    </row>
    <row r="294" spans="2:65" s="13" customFormat="1" ht="11.25">
      <c r="B294" s="156"/>
      <c r="D294" s="150" t="s">
        <v>184</v>
      </c>
      <c r="E294" s="157" t="s">
        <v>21</v>
      </c>
      <c r="F294" s="158" t="s">
        <v>435</v>
      </c>
      <c r="H294" s="159">
        <v>43.4</v>
      </c>
      <c r="I294" s="160"/>
      <c r="L294" s="156"/>
      <c r="M294" s="161"/>
      <c r="T294" s="162"/>
      <c r="AT294" s="157" t="s">
        <v>184</v>
      </c>
      <c r="AU294" s="157" t="s">
        <v>82</v>
      </c>
      <c r="AV294" s="13" t="s">
        <v>82</v>
      </c>
      <c r="AW294" s="13" t="s">
        <v>186</v>
      </c>
      <c r="AX294" s="13" t="s">
        <v>73</v>
      </c>
      <c r="AY294" s="157" t="s">
        <v>174</v>
      </c>
    </row>
    <row r="295" spans="2:65" s="14" customFormat="1" ht="11.25">
      <c r="B295" s="163"/>
      <c r="D295" s="150" t="s">
        <v>184</v>
      </c>
      <c r="E295" s="164" t="s">
        <v>21</v>
      </c>
      <c r="F295" s="165" t="s">
        <v>226</v>
      </c>
      <c r="H295" s="166">
        <v>170.05</v>
      </c>
      <c r="I295" s="167"/>
      <c r="L295" s="163"/>
      <c r="M295" s="168"/>
      <c r="T295" s="169"/>
      <c r="AT295" s="164" t="s">
        <v>184</v>
      </c>
      <c r="AU295" s="164" t="s">
        <v>82</v>
      </c>
      <c r="AV295" s="14" t="s">
        <v>180</v>
      </c>
      <c r="AW295" s="14" t="s">
        <v>186</v>
      </c>
      <c r="AX295" s="14" t="s">
        <v>80</v>
      </c>
      <c r="AY295" s="164" t="s">
        <v>174</v>
      </c>
    </row>
    <row r="296" spans="2:65" s="1" customFormat="1" ht="24.2" customHeight="1">
      <c r="B296" s="32"/>
      <c r="C296" s="132" t="s">
        <v>436</v>
      </c>
      <c r="D296" s="132" t="s">
        <v>176</v>
      </c>
      <c r="E296" s="133" t="s">
        <v>437</v>
      </c>
      <c r="F296" s="134" t="s">
        <v>438</v>
      </c>
      <c r="G296" s="135" t="s">
        <v>133</v>
      </c>
      <c r="H296" s="136">
        <v>122.2</v>
      </c>
      <c r="I296" s="137"/>
      <c r="J296" s="138">
        <f>ROUND(I296*H296,2)</f>
        <v>0</v>
      </c>
      <c r="K296" s="134" t="s">
        <v>179</v>
      </c>
      <c r="L296" s="32"/>
      <c r="M296" s="139" t="s">
        <v>21</v>
      </c>
      <c r="N296" s="140" t="s">
        <v>44</v>
      </c>
      <c r="P296" s="141">
        <f>O296*H296</f>
        <v>0</v>
      </c>
      <c r="Q296" s="141">
        <v>0</v>
      </c>
      <c r="R296" s="141">
        <f>Q296*H296</f>
        <v>0</v>
      </c>
      <c r="S296" s="141">
        <v>8.3169999999999994E-2</v>
      </c>
      <c r="T296" s="142">
        <f>S296*H296</f>
        <v>10.163373999999999</v>
      </c>
      <c r="AR296" s="143" t="s">
        <v>315</v>
      </c>
      <c r="AT296" s="143" t="s">
        <v>176</v>
      </c>
      <c r="AU296" s="143" t="s">
        <v>82</v>
      </c>
      <c r="AY296" s="17" t="s">
        <v>174</v>
      </c>
      <c r="BE296" s="144">
        <f>IF(N296="základní",J296,0)</f>
        <v>0</v>
      </c>
      <c r="BF296" s="144">
        <f>IF(N296="snížená",J296,0)</f>
        <v>0</v>
      </c>
      <c r="BG296" s="144">
        <f>IF(N296="zákl. přenesená",J296,0)</f>
        <v>0</v>
      </c>
      <c r="BH296" s="144">
        <f>IF(N296="sníž. přenesená",J296,0)</f>
        <v>0</v>
      </c>
      <c r="BI296" s="144">
        <f>IF(N296="nulová",J296,0)</f>
        <v>0</v>
      </c>
      <c r="BJ296" s="17" t="s">
        <v>80</v>
      </c>
      <c r="BK296" s="144">
        <f>ROUND(I296*H296,2)</f>
        <v>0</v>
      </c>
      <c r="BL296" s="17" t="s">
        <v>315</v>
      </c>
      <c r="BM296" s="143" t="s">
        <v>439</v>
      </c>
    </row>
    <row r="297" spans="2:65" s="1" customFormat="1" ht="11.25">
      <c r="B297" s="32"/>
      <c r="D297" s="145" t="s">
        <v>182</v>
      </c>
      <c r="F297" s="146" t="s">
        <v>440</v>
      </c>
      <c r="I297" s="147"/>
      <c r="L297" s="32"/>
      <c r="M297" s="148"/>
      <c r="T297" s="53"/>
      <c r="AT297" s="17" t="s">
        <v>182</v>
      </c>
      <c r="AU297" s="17" t="s">
        <v>82</v>
      </c>
    </row>
    <row r="298" spans="2:65" s="12" customFormat="1" ht="11.25">
      <c r="B298" s="149"/>
      <c r="D298" s="150" t="s">
        <v>184</v>
      </c>
      <c r="E298" s="151" t="s">
        <v>21</v>
      </c>
      <c r="F298" s="152" t="s">
        <v>258</v>
      </c>
      <c r="H298" s="151" t="s">
        <v>21</v>
      </c>
      <c r="I298" s="153"/>
      <c r="L298" s="149"/>
      <c r="M298" s="154"/>
      <c r="T298" s="155"/>
      <c r="AT298" s="151" t="s">
        <v>184</v>
      </c>
      <c r="AU298" s="151" t="s">
        <v>82</v>
      </c>
      <c r="AV298" s="12" t="s">
        <v>80</v>
      </c>
      <c r="AW298" s="12" t="s">
        <v>186</v>
      </c>
      <c r="AX298" s="12" t="s">
        <v>73</v>
      </c>
      <c r="AY298" s="151" t="s">
        <v>174</v>
      </c>
    </row>
    <row r="299" spans="2:65" s="13" customFormat="1" ht="11.25">
      <c r="B299" s="156"/>
      <c r="D299" s="150" t="s">
        <v>184</v>
      </c>
      <c r="E299" s="157" t="s">
        <v>21</v>
      </c>
      <c r="F299" s="158" t="s">
        <v>259</v>
      </c>
      <c r="H299" s="159">
        <v>78.599999999999994</v>
      </c>
      <c r="I299" s="160"/>
      <c r="L299" s="156"/>
      <c r="M299" s="161"/>
      <c r="T299" s="162"/>
      <c r="AT299" s="157" t="s">
        <v>184</v>
      </c>
      <c r="AU299" s="157" t="s">
        <v>82</v>
      </c>
      <c r="AV299" s="13" t="s">
        <v>82</v>
      </c>
      <c r="AW299" s="13" t="s">
        <v>186</v>
      </c>
      <c r="AX299" s="13" t="s">
        <v>73</v>
      </c>
      <c r="AY299" s="157" t="s">
        <v>174</v>
      </c>
    </row>
    <row r="300" spans="2:65" s="13" customFormat="1" ht="11.25">
      <c r="B300" s="156"/>
      <c r="D300" s="150" t="s">
        <v>184</v>
      </c>
      <c r="E300" s="157" t="s">
        <v>21</v>
      </c>
      <c r="F300" s="158" t="s">
        <v>260</v>
      </c>
      <c r="H300" s="159">
        <v>43.6</v>
      </c>
      <c r="I300" s="160"/>
      <c r="L300" s="156"/>
      <c r="M300" s="161"/>
      <c r="T300" s="162"/>
      <c r="AT300" s="157" t="s">
        <v>184</v>
      </c>
      <c r="AU300" s="157" t="s">
        <v>82</v>
      </c>
      <c r="AV300" s="13" t="s">
        <v>82</v>
      </c>
      <c r="AW300" s="13" t="s">
        <v>186</v>
      </c>
      <c r="AX300" s="13" t="s">
        <v>73</v>
      </c>
      <c r="AY300" s="157" t="s">
        <v>174</v>
      </c>
    </row>
    <row r="301" spans="2:65" s="14" customFormat="1" ht="11.25">
      <c r="B301" s="163"/>
      <c r="D301" s="150" t="s">
        <v>184</v>
      </c>
      <c r="E301" s="164" t="s">
        <v>21</v>
      </c>
      <c r="F301" s="165" t="s">
        <v>226</v>
      </c>
      <c r="H301" s="166">
        <v>122.2</v>
      </c>
      <c r="I301" s="167"/>
      <c r="L301" s="163"/>
      <c r="M301" s="168"/>
      <c r="T301" s="169"/>
      <c r="AT301" s="164" t="s">
        <v>184</v>
      </c>
      <c r="AU301" s="164" t="s">
        <v>82</v>
      </c>
      <c r="AV301" s="14" t="s">
        <v>180</v>
      </c>
      <c r="AW301" s="14" t="s">
        <v>186</v>
      </c>
      <c r="AX301" s="14" t="s">
        <v>80</v>
      </c>
      <c r="AY301" s="164" t="s">
        <v>174</v>
      </c>
    </row>
    <row r="302" spans="2:65" s="11" customFormat="1" ht="22.9" customHeight="1">
      <c r="B302" s="120"/>
      <c r="D302" s="121" t="s">
        <v>72</v>
      </c>
      <c r="E302" s="130" t="s">
        <v>441</v>
      </c>
      <c r="F302" s="130" t="s">
        <v>442</v>
      </c>
      <c r="I302" s="123"/>
      <c r="J302" s="131">
        <f>BK302</f>
        <v>0</v>
      </c>
      <c r="L302" s="120"/>
      <c r="M302" s="125"/>
      <c r="P302" s="126">
        <f>SUM(P303:P314)</f>
        <v>0</v>
      </c>
      <c r="R302" s="126">
        <f>SUM(R303:R314)</f>
        <v>0</v>
      </c>
      <c r="T302" s="127">
        <f>SUM(T303:T314)</f>
        <v>3.2368950000000001</v>
      </c>
      <c r="AR302" s="121" t="s">
        <v>82</v>
      </c>
      <c r="AT302" s="128" t="s">
        <v>72</v>
      </c>
      <c r="AU302" s="128" t="s">
        <v>80</v>
      </c>
      <c r="AY302" s="121" t="s">
        <v>174</v>
      </c>
      <c r="BK302" s="129">
        <f>SUM(BK303:BK314)</f>
        <v>0</v>
      </c>
    </row>
    <row r="303" spans="2:65" s="1" customFormat="1" ht="24.2" customHeight="1">
      <c r="B303" s="32"/>
      <c r="C303" s="132" t="s">
        <v>443</v>
      </c>
      <c r="D303" s="132" t="s">
        <v>176</v>
      </c>
      <c r="E303" s="133" t="s">
        <v>444</v>
      </c>
      <c r="F303" s="134" t="s">
        <v>445</v>
      </c>
      <c r="G303" s="135" t="s">
        <v>133</v>
      </c>
      <c r="H303" s="136">
        <v>1007.1</v>
      </c>
      <c r="I303" s="137"/>
      <c r="J303" s="138">
        <f>ROUND(I303*H303,2)</f>
        <v>0</v>
      </c>
      <c r="K303" s="134" t="s">
        <v>179</v>
      </c>
      <c r="L303" s="32"/>
      <c r="M303" s="139" t="s">
        <v>21</v>
      </c>
      <c r="N303" s="140" t="s">
        <v>44</v>
      </c>
      <c r="P303" s="141">
        <f>O303*H303</f>
        <v>0</v>
      </c>
      <c r="Q303" s="141">
        <v>0</v>
      </c>
      <c r="R303" s="141">
        <f>Q303*H303</f>
        <v>0</v>
      </c>
      <c r="S303" s="141">
        <v>3.0000000000000001E-3</v>
      </c>
      <c r="T303" s="142">
        <f>S303*H303</f>
        <v>3.0213000000000001</v>
      </c>
      <c r="AR303" s="143" t="s">
        <v>315</v>
      </c>
      <c r="AT303" s="143" t="s">
        <v>176</v>
      </c>
      <c r="AU303" s="143" t="s">
        <v>82</v>
      </c>
      <c r="AY303" s="17" t="s">
        <v>174</v>
      </c>
      <c r="BE303" s="144">
        <f>IF(N303="základní",J303,0)</f>
        <v>0</v>
      </c>
      <c r="BF303" s="144">
        <f>IF(N303="snížená",J303,0)</f>
        <v>0</v>
      </c>
      <c r="BG303" s="144">
        <f>IF(N303="zákl. přenesená",J303,0)</f>
        <v>0</v>
      </c>
      <c r="BH303" s="144">
        <f>IF(N303="sníž. přenesená",J303,0)</f>
        <v>0</v>
      </c>
      <c r="BI303" s="144">
        <f>IF(N303="nulová",J303,0)</f>
        <v>0</v>
      </c>
      <c r="BJ303" s="17" t="s">
        <v>80</v>
      </c>
      <c r="BK303" s="144">
        <f>ROUND(I303*H303,2)</f>
        <v>0</v>
      </c>
      <c r="BL303" s="17" t="s">
        <v>315</v>
      </c>
      <c r="BM303" s="143" t="s">
        <v>446</v>
      </c>
    </row>
    <row r="304" spans="2:65" s="1" customFormat="1" ht="11.25">
      <c r="B304" s="32"/>
      <c r="D304" s="145" t="s">
        <v>182</v>
      </c>
      <c r="F304" s="146" t="s">
        <v>447</v>
      </c>
      <c r="I304" s="147"/>
      <c r="L304" s="32"/>
      <c r="M304" s="148"/>
      <c r="T304" s="53"/>
      <c r="AT304" s="17" t="s">
        <v>182</v>
      </c>
      <c r="AU304" s="17" t="s">
        <v>82</v>
      </c>
    </row>
    <row r="305" spans="2:65" s="12" customFormat="1" ht="11.25">
      <c r="B305" s="149"/>
      <c r="D305" s="150" t="s">
        <v>184</v>
      </c>
      <c r="E305" s="151" t="s">
        <v>21</v>
      </c>
      <c r="F305" s="152" t="s">
        <v>254</v>
      </c>
      <c r="H305" s="151" t="s">
        <v>21</v>
      </c>
      <c r="I305" s="153"/>
      <c r="L305" s="149"/>
      <c r="M305" s="154"/>
      <c r="T305" s="155"/>
      <c r="AT305" s="151" t="s">
        <v>184</v>
      </c>
      <c r="AU305" s="151" t="s">
        <v>82</v>
      </c>
      <c r="AV305" s="12" t="s">
        <v>80</v>
      </c>
      <c r="AW305" s="12" t="s">
        <v>186</v>
      </c>
      <c r="AX305" s="12" t="s">
        <v>73</v>
      </c>
      <c r="AY305" s="151" t="s">
        <v>174</v>
      </c>
    </row>
    <row r="306" spans="2:65" s="13" customFormat="1" ht="11.25">
      <c r="B306" s="156"/>
      <c r="D306" s="150" t="s">
        <v>184</v>
      </c>
      <c r="E306" s="157" t="s">
        <v>21</v>
      </c>
      <c r="F306" s="158" t="s">
        <v>448</v>
      </c>
      <c r="H306" s="159">
        <v>509.2</v>
      </c>
      <c r="I306" s="160"/>
      <c r="L306" s="156"/>
      <c r="M306" s="161"/>
      <c r="T306" s="162"/>
      <c r="AT306" s="157" t="s">
        <v>184</v>
      </c>
      <c r="AU306" s="157" t="s">
        <v>82</v>
      </c>
      <c r="AV306" s="13" t="s">
        <v>82</v>
      </c>
      <c r="AW306" s="13" t="s">
        <v>186</v>
      </c>
      <c r="AX306" s="13" t="s">
        <v>73</v>
      </c>
      <c r="AY306" s="157" t="s">
        <v>174</v>
      </c>
    </row>
    <row r="307" spans="2:65" s="13" customFormat="1" ht="11.25">
      <c r="B307" s="156"/>
      <c r="D307" s="150" t="s">
        <v>184</v>
      </c>
      <c r="E307" s="157" t="s">
        <v>21</v>
      </c>
      <c r="F307" s="158" t="s">
        <v>256</v>
      </c>
      <c r="H307" s="159">
        <v>497.9</v>
      </c>
      <c r="I307" s="160"/>
      <c r="L307" s="156"/>
      <c r="M307" s="161"/>
      <c r="T307" s="162"/>
      <c r="AT307" s="157" t="s">
        <v>184</v>
      </c>
      <c r="AU307" s="157" t="s">
        <v>82</v>
      </c>
      <c r="AV307" s="13" t="s">
        <v>82</v>
      </c>
      <c r="AW307" s="13" t="s">
        <v>186</v>
      </c>
      <c r="AX307" s="13" t="s">
        <v>73</v>
      </c>
      <c r="AY307" s="157" t="s">
        <v>174</v>
      </c>
    </row>
    <row r="308" spans="2:65" s="14" customFormat="1" ht="11.25">
      <c r="B308" s="163"/>
      <c r="D308" s="150" t="s">
        <v>184</v>
      </c>
      <c r="E308" s="164" t="s">
        <v>21</v>
      </c>
      <c r="F308" s="165" t="s">
        <v>226</v>
      </c>
      <c r="H308" s="166">
        <v>1007.1</v>
      </c>
      <c r="I308" s="167"/>
      <c r="L308" s="163"/>
      <c r="M308" s="168"/>
      <c r="T308" s="169"/>
      <c r="AT308" s="164" t="s">
        <v>184</v>
      </c>
      <c r="AU308" s="164" t="s">
        <v>82</v>
      </c>
      <c r="AV308" s="14" t="s">
        <v>180</v>
      </c>
      <c r="AW308" s="14" t="s">
        <v>186</v>
      </c>
      <c r="AX308" s="14" t="s">
        <v>80</v>
      </c>
      <c r="AY308" s="164" t="s">
        <v>174</v>
      </c>
    </row>
    <row r="309" spans="2:65" s="1" customFormat="1" ht="21.75" customHeight="1">
      <c r="B309" s="32"/>
      <c r="C309" s="132" t="s">
        <v>449</v>
      </c>
      <c r="D309" s="132" t="s">
        <v>176</v>
      </c>
      <c r="E309" s="133" t="s">
        <v>450</v>
      </c>
      <c r="F309" s="134" t="s">
        <v>451</v>
      </c>
      <c r="G309" s="135" t="s">
        <v>431</v>
      </c>
      <c r="H309" s="136">
        <v>718.65</v>
      </c>
      <c r="I309" s="137"/>
      <c r="J309" s="138">
        <f>ROUND(I309*H309,2)</f>
        <v>0</v>
      </c>
      <c r="K309" s="134" t="s">
        <v>179</v>
      </c>
      <c r="L309" s="32"/>
      <c r="M309" s="139" t="s">
        <v>21</v>
      </c>
      <c r="N309" s="140" t="s">
        <v>44</v>
      </c>
      <c r="P309" s="141">
        <f>O309*H309</f>
        <v>0</v>
      </c>
      <c r="Q309" s="141">
        <v>0</v>
      </c>
      <c r="R309" s="141">
        <f>Q309*H309</f>
        <v>0</v>
      </c>
      <c r="S309" s="141">
        <v>2.9999999999999997E-4</v>
      </c>
      <c r="T309" s="142">
        <f>S309*H309</f>
        <v>0.21559499999999998</v>
      </c>
      <c r="AR309" s="143" t="s">
        <v>315</v>
      </c>
      <c r="AT309" s="143" t="s">
        <v>176</v>
      </c>
      <c r="AU309" s="143" t="s">
        <v>82</v>
      </c>
      <c r="AY309" s="17" t="s">
        <v>174</v>
      </c>
      <c r="BE309" s="144">
        <f>IF(N309="základní",J309,0)</f>
        <v>0</v>
      </c>
      <c r="BF309" s="144">
        <f>IF(N309="snížená",J309,0)</f>
        <v>0</v>
      </c>
      <c r="BG309" s="144">
        <f>IF(N309="zákl. přenesená",J309,0)</f>
        <v>0</v>
      </c>
      <c r="BH309" s="144">
        <f>IF(N309="sníž. přenesená",J309,0)</f>
        <v>0</v>
      </c>
      <c r="BI309" s="144">
        <f>IF(N309="nulová",J309,0)</f>
        <v>0</v>
      </c>
      <c r="BJ309" s="17" t="s">
        <v>80</v>
      </c>
      <c r="BK309" s="144">
        <f>ROUND(I309*H309,2)</f>
        <v>0</v>
      </c>
      <c r="BL309" s="17" t="s">
        <v>315</v>
      </c>
      <c r="BM309" s="143" t="s">
        <v>452</v>
      </c>
    </row>
    <row r="310" spans="2:65" s="1" customFormat="1" ht="11.25">
      <c r="B310" s="32"/>
      <c r="D310" s="145" t="s">
        <v>182</v>
      </c>
      <c r="F310" s="146" t="s">
        <v>453</v>
      </c>
      <c r="I310" s="147"/>
      <c r="L310" s="32"/>
      <c r="M310" s="148"/>
      <c r="T310" s="53"/>
      <c r="AT310" s="17" t="s">
        <v>182</v>
      </c>
      <c r="AU310" s="17" t="s">
        <v>82</v>
      </c>
    </row>
    <row r="311" spans="2:65" s="12" customFormat="1" ht="11.25">
      <c r="B311" s="149"/>
      <c r="D311" s="150" t="s">
        <v>184</v>
      </c>
      <c r="E311" s="151" t="s">
        <v>21</v>
      </c>
      <c r="F311" s="152" t="s">
        <v>254</v>
      </c>
      <c r="H311" s="151" t="s">
        <v>21</v>
      </c>
      <c r="I311" s="153"/>
      <c r="L311" s="149"/>
      <c r="M311" s="154"/>
      <c r="T311" s="155"/>
      <c r="AT311" s="151" t="s">
        <v>184</v>
      </c>
      <c r="AU311" s="151" t="s">
        <v>82</v>
      </c>
      <c r="AV311" s="12" t="s">
        <v>80</v>
      </c>
      <c r="AW311" s="12" t="s">
        <v>186</v>
      </c>
      <c r="AX311" s="12" t="s">
        <v>73</v>
      </c>
      <c r="AY311" s="151" t="s">
        <v>174</v>
      </c>
    </row>
    <row r="312" spans="2:65" s="13" customFormat="1" ht="11.25">
      <c r="B312" s="156"/>
      <c r="D312" s="150" t="s">
        <v>184</v>
      </c>
      <c r="E312" s="157" t="s">
        <v>21</v>
      </c>
      <c r="F312" s="158" t="s">
        <v>454</v>
      </c>
      <c r="H312" s="159">
        <v>437.85</v>
      </c>
      <c r="I312" s="160"/>
      <c r="L312" s="156"/>
      <c r="M312" s="161"/>
      <c r="T312" s="162"/>
      <c r="AT312" s="157" t="s">
        <v>184</v>
      </c>
      <c r="AU312" s="157" t="s">
        <v>82</v>
      </c>
      <c r="AV312" s="13" t="s">
        <v>82</v>
      </c>
      <c r="AW312" s="13" t="s">
        <v>186</v>
      </c>
      <c r="AX312" s="13" t="s">
        <v>73</v>
      </c>
      <c r="AY312" s="157" t="s">
        <v>174</v>
      </c>
    </row>
    <row r="313" spans="2:65" s="13" customFormat="1" ht="11.25">
      <c r="B313" s="156"/>
      <c r="D313" s="150" t="s">
        <v>184</v>
      </c>
      <c r="E313" s="157" t="s">
        <v>21</v>
      </c>
      <c r="F313" s="158" t="s">
        <v>455</v>
      </c>
      <c r="H313" s="159">
        <v>280.8</v>
      </c>
      <c r="I313" s="160"/>
      <c r="L313" s="156"/>
      <c r="M313" s="161"/>
      <c r="T313" s="162"/>
      <c r="AT313" s="157" t="s">
        <v>184</v>
      </c>
      <c r="AU313" s="157" t="s">
        <v>82</v>
      </c>
      <c r="AV313" s="13" t="s">
        <v>82</v>
      </c>
      <c r="AW313" s="13" t="s">
        <v>186</v>
      </c>
      <c r="AX313" s="13" t="s">
        <v>73</v>
      </c>
      <c r="AY313" s="157" t="s">
        <v>174</v>
      </c>
    </row>
    <row r="314" spans="2:65" s="14" customFormat="1" ht="11.25">
      <c r="B314" s="163"/>
      <c r="D314" s="150" t="s">
        <v>184</v>
      </c>
      <c r="E314" s="164" t="s">
        <v>21</v>
      </c>
      <c r="F314" s="165" t="s">
        <v>226</v>
      </c>
      <c r="H314" s="166">
        <v>718.65</v>
      </c>
      <c r="I314" s="167"/>
      <c r="L314" s="163"/>
      <c r="M314" s="168"/>
      <c r="T314" s="169"/>
      <c r="AT314" s="164" t="s">
        <v>184</v>
      </c>
      <c r="AU314" s="164" t="s">
        <v>82</v>
      </c>
      <c r="AV314" s="14" t="s">
        <v>180</v>
      </c>
      <c r="AW314" s="14" t="s">
        <v>186</v>
      </c>
      <c r="AX314" s="14" t="s">
        <v>80</v>
      </c>
      <c r="AY314" s="164" t="s">
        <v>174</v>
      </c>
    </row>
    <row r="315" spans="2:65" s="11" customFormat="1" ht="22.9" customHeight="1">
      <c r="B315" s="120"/>
      <c r="D315" s="121" t="s">
        <v>72</v>
      </c>
      <c r="E315" s="130" t="s">
        <v>456</v>
      </c>
      <c r="F315" s="130" t="s">
        <v>457</v>
      </c>
      <c r="I315" s="123"/>
      <c r="J315" s="131">
        <f>BK315</f>
        <v>0</v>
      </c>
      <c r="L315" s="120"/>
      <c r="M315" s="125"/>
      <c r="P315" s="126">
        <f>SUM(P316:P321)</f>
        <v>0</v>
      </c>
      <c r="R315" s="126">
        <f>SUM(R316:R321)</f>
        <v>0</v>
      </c>
      <c r="T315" s="127">
        <f>SUM(T316:T321)</f>
        <v>183.79065</v>
      </c>
      <c r="AR315" s="121" t="s">
        <v>82</v>
      </c>
      <c r="AT315" s="128" t="s">
        <v>72</v>
      </c>
      <c r="AU315" s="128" t="s">
        <v>80</v>
      </c>
      <c r="AY315" s="121" t="s">
        <v>174</v>
      </c>
      <c r="BK315" s="129">
        <f>SUM(BK316:BK321)</f>
        <v>0</v>
      </c>
    </row>
    <row r="316" spans="2:65" s="1" customFormat="1" ht="24.2" customHeight="1">
      <c r="B316" s="32"/>
      <c r="C316" s="132" t="s">
        <v>458</v>
      </c>
      <c r="D316" s="132" t="s">
        <v>176</v>
      </c>
      <c r="E316" s="133" t="s">
        <v>459</v>
      </c>
      <c r="F316" s="134" t="s">
        <v>460</v>
      </c>
      <c r="G316" s="135" t="s">
        <v>133</v>
      </c>
      <c r="H316" s="136">
        <v>2255.1</v>
      </c>
      <c r="I316" s="137"/>
      <c r="J316" s="138">
        <f>ROUND(I316*H316,2)</f>
        <v>0</v>
      </c>
      <c r="K316" s="134" t="s">
        <v>179</v>
      </c>
      <c r="L316" s="32"/>
      <c r="M316" s="139" t="s">
        <v>21</v>
      </c>
      <c r="N316" s="140" t="s">
        <v>44</v>
      </c>
      <c r="P316" s="141">
        <f>O316*H316</f>
        <v>0</v>
      </c>
      <c r="Q316" s="141">
        <v>0</v>
      </c>
      <c r="R316" s="141">
        <f>Q316*H316</f>
        <v>0</v>
      </c>
      <c r="S316" s="141">
        <v>8.1500000000000003E-2</v>
      </c>
      <c r="T316" s="142">
        <f>S316*H316</f>
        <v>183.79065</v>
      </c>
      <c r="AR316" s="143" t="s">
        <v>315</v>
      </c>
      <c r="AT316" s="143" t="s">
        <v>176</v>
      </c>
      <c r="AU316" s="143" t="s">
        <v>82</v>
      </c>
      <c r="AY316" s="17" t="s">
        <v>174</v>
      </c>
      <c r="BE316" s="144">
        <f>IF(N316="základní",J316,0)</f>
        <v>0</v>
      </c>
      <c r="BF316" s="144">
        <f>IF(N316="snížená",J316,0)</f>
        <v>0</v>
      </c>
      <c r="BG316" s="144">
        <f>IF(N316="zákl. přenesená",J316,0)</f>
        <v>0</v>
      </c>
      <c r="BH316" s="144">
        <f>IF(N316="sníž. přenesená",J316,0)</f>
        <v>0</v>
      </c>
      <c r="BI316" s="144">
        <f>IF(N316="nulová",J316,0)</f>
        <v>0</v>
      </c>
      <c r="BJ316" s="17" t="s">
        <v>80</v>
      </c>
      <c r="BK316" s="144">
        <f>ROUND(I316*H316,2)</f>
        <v>0</v>
      </c>
      <c r="BL316" s="17" t="s">
        <v>315</v>
      </c>
      <c r="BM316" s="143" t="s">
        <v>461</v>
      </c>
    </row>
    <row r="317" spans="2:65" s="1" customFormat="1" ht="11.25">
      <c r="B317" s="32"/>
      <c r="D317" s="145" t="s">
        <v>182</v>
      </c>
      <c r="F317" s="146" t="s">
        <v>462</v>
      </c>
      <c r="I317" s="147"/>
      <c r="L317" s="32"/>
      <c r="M317" s="148"/>
      <c r="T317" s="53"/>
      <c r="AT317" s="17" t="s">
        <v>182</v>
      </c>
      <c r="AU317" s="17" t="s">
        <v>82</v>
      </c>
    </row>
    <row r="318" spans="2:65" s="12" customFormat="1" ht="11.25">
      <c r="B318" s="149"/>
      <c r="D318" s="150" t="s">
        <v>184</v>
      </c>
      <c r="E318" s="151" t="s">
        <v>21</v>
      </c>
      <c r="F318" s="152" t="s">
        <v>298</v>
      </c>
      <c r="H318" s="151" t="s">
        <v>21</v>
      </c>
      <c r="I318" s="153"/>
      <c r="L318" s="149"/>
      <c r="M318" s="154"/>
      <c r="T318" s="155"/>
      <c r="AT318" s="151" t="s">
        <v>184</v>
      </c>
      <c r="AU318" s="151" t="s">
        <v>82</v>
      </c>
      <c r="AV318" s="12" t="s">
        <v>80</v>
      </c>
      <c r="AW318" s="12" t="s">
        <v>186</v>
      </c>
      <c r="AX318" s="12" t="s">
        <v>73</v>
      </c>
      <c r="AY318" s="151" t="s">
        <v>174</v>
      </c>
    </row>
    <row r="319" spans="2:65" s="13" customFormat="1" ht="11.25">
      <c r="B319" s="156"/>
      <c r="D319" s="150" t="s">
        <v>184</v>
      </c>
      <c r="E319" s="157" t="s">
        <v>21</v>
      </c>
      <c r="F319" s="158" t="s">
        <v>299</v>
      </c>
      <c r="H319" s="159">
        <v>1324.3</v>
      </c>
      <c r="I319" s="160"/>
      <c r="L319" s="156"/>
      <c r="M319" s="161"/>
      <c r="T319" s="162"/>
      <c r="AT319" s="157" t="s">
        <v>184</v>
      </c>
      <c r="AU319" s="157" t="s">
        <v>82</v>
      </c>
      <c r="AV319" s="13" t="s">
        <v>82</v>
      </c>
      <c r="AW319" s="13" t="s">
        <v>186</v>
      </c>
      <c r="AX319" s="13" t="s">
        <v>73</v>
      </c>
      <c r="AY319" s="157" t="s">
        <v>174</v>
      </c>
    </row>
    <row r="320" spans="2:65" s="13" customFormat="1" ht="11.25">
      <c r="B320" s="156"/>
      <c r="D320" s="150" t="s">
        <v>184</v>
      </c>
      <c r="E320" s="157" t="s">
        <v>21</v>
      </c>
      <c r="F320" s="158" t="s">
        <v>300</v>
      </c>
      <c r="H320" s="159">
        <v>930.8</v>
      </c>
      <c r="I320" s="160"/>
      <c r="L320" s="156"/>
      <c r="M320" s="161"/>
      <c r="T320" s="162"/>
      <c r="AT320" s="157" t="s">
        <v>184</v>
      </c>
      <c r="AU320" s="157" t="s">
        <v>82</v>
      </c>
      <c r="AV320" s="13" t="s">
        <v>82</v>
      </c>
      <c r="AW320" s="13" t="s">
        <v>186</v>
      </c>
      <c r="AX320" s="13" t="s">
        <v>73</v>
      </c>
      <c r="AY320" s="157" t="s">
        <v>174</v>
      </c>
    </row>
    <row r="321" spans="2:51" s="14" customFormat="1" ht="11.25">
      <c r="B321" s="163"/>
      <c r="D321" s="150" t="s">
        <v>184</v>
      </c>
      <c r="E321" s="164" t="s">
        <v>21</v>
      </c>
      <c r="F321" s="165" t="s">
        <v>463</v>
      </c>
      <c r="H321" s="166">
        <v>2255.1</v>
      </c>
      <c r="I321" s="167"/>
      <c r="L321" s="163"/>
      <c r="M321" s="178"/>
      <c r="N321" s="179"/>
      <c r="O321" s="179"/>
      <c r="P321" s="179"/>
      <c r="Q321" s="179"/>
      <c r="R321" s="179"/>
      <c r="S321" s="179"/>
      <c r="T321" s="180"/>
      <c r="AT321" s="164" t="s">
        <v>184</v>
      </c>
      <c r="AU321" s="164" t="s">
        <v>82</v>
      </c>
      <c r="AV321" s="14" t="s">
        <v>180</v>
      </c>
      <c r="AW321" s="14" t="s">
        <v>186</v>
      </c>
      <c r="AX321" s="14" t="s">
        <v>80</v>
      </c>
      <c r="AY321" s="164" t="s">
        <v>174</v>
      </c>
    </row>
    <row r="322" spans="2:51" s="1" customFormat="1" ht="6.95" customHeight="1">
      <c r="B322" s="41"/>
      <c r="C322" s="42"/>
      <c r="D322" s="42"/>
      <c r="E322" s="42"/>
      <c r="F322" s="42"/>
      <c r="G322" s="42"/>
      <c r="H322" s="42"/>
      <c r="I322" s="42"/>
      <c r="J322" s="42"/>
      <c r="K322" s="42"/>
      <c r="L322" s="32"/>
    </row>
  </sheetData>
  <sheetProtection algorithmName="SHA-512" hashValue="3Q5n9M+PoaNGUrrqheHJiwOYWHGPXmtOrEdCKLxhxqp/QJixsm1i5i0xTgrxEqEJNZClMgh1x9uzCL9BvlImmA==" saltValue="fhvTq9SFGZR83puHR/zqKpkJfUhDkBImIdFHaRoxeR6rsf2x1LivoIFiQKC9ENTPDi39G/pNNmyrWpU9+BNwoA==" spinCount="100000" sheet="1" objects="1" scenarios="1" formatColumns="0" formatRows="0" autoFilter="0"/>
  <autoFilter ref="C96:K321" xr:uid="{00000000-0009-0000-0000-000001000000}"/>
  <mergeCells count="12">
    <mergeCell ref="E89:H89"/>
    <mergeCell ref="L2:V2"/>
    <mergeCell ref="E50:H50"/>
    <mergeCell ref="E52:H52"/>
    <mergeCell ref="E54:H54"/>
    <mergeCell ref="E85:H85"/>
    <mergeCell ref="E87:H87"/>
    <mergeCell ref="E7:H7"/>
    <mergeCell ref="E9:H9"/>
    <mergeCell ref="E11:H11"/>
    <mergeCell ref="E20:H20"/>
    <mergeCell ref="E29:H29"/>
  </mergeCells>
  <hyperlinks>
    <hyperlink ref="F101" r:id="rId1" xr:uid="{00000000-0004-0000-0100-000000000000}"/>
    <hyperlink ref="F107" r:id="rId2" xr:uid="{00000000-0004-0000-0100-000001000000}"/>
    <hyperlink ref="F113" r:id="rId3" xr:uid="{00000000-0004-0000-0100-000002000000}"/>
    <hyperlink ref="F116" r:id="rId4" xr:uid="{00000000-0004-0000-0100-000003000000}"/>
    <hyperlink ref="F120" r:id="rId5" xr:uid="{00000000-0004-0000-0100-000004000000}"/>
    <hyperlink ref="F139" r:id="rId6" xr:uid="{00000000-0004-0000-0100-000005000000}"/>
    <hyperlink ref="F147" r:id="rId7" xr:uid="{00000000-0004-0000-0100-000006000000}"/>
    <hyperlink ref="F155" r:id="rId8" xr:uid="{00000000-0004-0000-0100-000007000000}"/>
    <hyperlink ref="F189" r:id="rId9" xr:uid="{00000000-0004-0000-0100-000008000000}"/>
    <hyperlink ref="F201" r:id="rId10" xr:uid="{00000000-0004-0000-0100-000009000000}"/>
    <hyperlink ref="F255" r:id="rId11" xr:uid="{00000000-0004-0000-0100-00000A000000}"/>
    <hyperlink ref="F269" r:id="rId12" xr:uid="{00000000-0004-0000-0100-00000B000000}"/>
    <hyperlink ref="F278" r:id="rId13" xr:uid="{00000000-0004-0000-0100-00000C000000}"/>
    <hyperlink ref="F291" r:id="rId14" xr:uid="{00000000-0004-0000-0100-00000D000000}"/>
    <hyperlink ref="F297" r:id="rId15" xr:uid="{00000000-0004-0000-0100-00000E000000}"/>
    <hyperlink ref="F304" r:id="rId16" xr:uid="{00000000-0004-0000-0100-00000F000000}"/>
    <hyperlink ref="F310" r:id="rId17" xr:uid="{00000000-0004-0000-0100-000010000000}"/>
    <hyperlink ref="F317" r:id="rId18" xr:uid="{00000000-0004-0000-0100-000011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910"/>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56" ht="36.950000000000003" customHeight="1">
      <c r="L2" s="222"/>
      <c r="M2" s="222"/>
      <c r="N2" s="222"/>
      <c r="O2" s="222"/>
      <c r="P2" s="222"/>
      <c r="Q2" s="222"/>
      <c r="R2" s="222"/>
      <c r="S2" s="222"/>
      <c r="T2" s="222"/>
      <c r="U2" s="222"/>
      <c r="V2" s="222"/>
      <c r="AT2" s="17" t="s">
        <v>90</v>
      </c>
      <c r="AZ2" s="90" t="s">
        <v>464</v>
      </c>
      <c r="BA2" s="90" t="s">
        <v>465</v>
      </c>
      <c r="BB2" s="90" t="s">
        <v>133</v>
      </c>
      <c r="BC2" s="90" t="s">
        <v>466</v>
      </c>
      <c r="BD2" s="90" t="s">
        <v>82</v>
      </c>
    </row>
    <row r="3" spans="2:56" ht="6.95" hidden="1" customHeight="1">
      <c r="B3" s="18"/>
      <c r="C3" s="19"/>
      <c r="D3" s="19"/>
      <c r="E3" s="19"/>
      <c r="F3" s="19"/>
      <c r="G3" s="19"/>
      <c r="H3" s="19"/>
      <c r="I3" s="19"/>
      <c r="J3" s="19"/>
      <c r="K3" s="19"/>
      <c r="L3" s="20"/>
      <c r="AT3" s="17" t="s">
        <v>82</v>
      </c>
      <c r="AZ3" s="90" t="s">
        <v>467</v>
      </c>
      <c r="BA3" s="90" t="s">
        <v>468</v>
      </c>
      <c r="BB3" s="90" t="s">
        <v>133</v>
      </c>
      <c r="BC3" s="90" t="s">
        <v>469</v>
      </c>
      <c r="BD3" s="90" t="s">
        <v>82</v>
      </c>
    </row>
    <row r="4" spans="2:56" ht="24.95" hidden="1" customHeight="1">
      <c r="B4" s="20"/>
      <c r="D4" s="21" t="s">
        <v>138</v>
      </c>
      <c r="L4" s="20"/>
      <c r="M4" s="91" t="s">
        <v>10</v>
      </c>
      <c r="AT4" s="17" t="s">
        <v>4</v>
      </c>
      <c r="AZ4" s="90" t="s">
        <v>470</v>
      </c>
      <c r="BA4" s="90" t="s">
        <v>471</v>
      </c>
      <c r="BB4" s="90" t="s">
        <v>133</v>
      </c>
      <c r="BC4" s="90" t="s">
        <v>472</v>
      </c>
      <c r="BD4" s="90" t="s">
        <v>82</v>
      </c>
    </row>
    <row r="5" spans="2:56" ht="6.95" hidden="1" customHeight="1">
      <c r="B5" s="20"/>
      <c r="L5" s="20"/>
      <c r="AZ5" s="90" t="s">
        <v>473</v>
      </c>
      <c r="BA5" s="90" t="s">
        <v>474</v>
      </c>
      <c r="BB5" s="90" t="s">
        <v>133</v>
      </c>
      <c r="BC5" s="90" t="s">
        <v>475</v>
      </c>
      <c r="BD5" s="90" t="s">
        <v>82</v>
      </c>
    </row>
    <row r="6" spans="2:56" ht="12" hidden="1" customHeight="1">
      <c r="B6" s="20"/>
      <c r="D6" s="27" t="s">
        <v>16</v>
      </c>
      <c r="L6" s="20"/>
      <c r="AZ6" s="90" t="s">
        <v>476</v>
      </c>
      <c r="BA6" s="90" t="s">
        <v>477</v>
      </c>
      <c r="BB6" s="90" t="s">
        <v>133</v>
      </c>
      <c r="BC6" s="90" t="s">
        <v>478</v>
      </c>
      <c r="BD6" s="90" t="s">
        <v>82</v>
      </c>
    </row>
    <row r="7" spans="2:56" ht="26.25" hidden="1" customHeight="1">
      <c r="B7" s="20"/>
      <c r="E7" s="252" t="str">
        <f>'Rekapitulace stavby'!K6</f>
        <v>Modernizace a rozšíření centrální sterilizace CS I v pavilonu A – Masarykova nem. v Ústí nad Labem</v>
      </c>
      <c r="F7" s="253"/>
      <c r="G7" s="253"/>
      <c r="H7" s="253"/>
      <c r="L7" s="20"/>
      <c r="AZ7" s="90" t="s">
        <v>479</v>
      </c>
      <c r="BA7" s="90" t="s">
        <v>480</v>
      </c>
      <c r="BB7" s="90" t="s">
        <v>133</v>
      </c>
      <c r="BC7" s="90" t="s">
        <v>481</v>
      </c>
      <c r="BD7" s="90" t="s">
        <v>82</v>
      </c>
    </row>
    <row r="8" spans="2:56" ht="12" hidden="1" customHeight="1">
      <c r="B8" s="20"/>
      <c r="D8" s="27" t="s">
        <v>139</v>
      </c>
      <c r="L8" s="20"/>
      <c r="AZ8" s="90" t="s">
        <v>482</v>
      </c>
      <c r="BA8" s="90" t="s">
        <v>483</v>
      </c>
      <c r="BB8" s="90" t="s">
        <v>133</v>
      </c>
      <c r="BC8" s="90" t="s">
        <v>484</v>
      </c>
      <c r="BD8" s="90" t="s">
        <v>82</v>
      </c>
    </row>
    <row r="9" spans="2:56" s="1" customFormat="1" ht="16.5" hidden="1" customHeight="1">
      <c r="B9" s="32"/>
      <c r="E9" s="252" t="s">
        <v>140</v>
      </c>
      <c r="F9" s="254"/>
      <c r="G9" s="254"/>
      <c r="H9" s="254"/>
      <c r="L9" s="32"/>
      <c r="AZ9" s="90" t="s">
        <v>485</v>
      </c>
      <c r="BA9" s="90" t="s">
        <v>486</v>
      </c>
      <c r="BB9" s="90" t="s">
        <v>133</v>
      </c>
      <c r="BC9" s="90" t="s">
        <v>487</v>
      </c>
      <c r="BD9" s="90" t="s">
        <v>82</v>
      </c>
    </row>
    <row r="10" spans="2:56" s="1" customFormat="1" ht="12" hidden="1" customHeight="1">
      <c r="B10" s="32"/>
      <c r="D10" s="27" t="s">
        <v>141</v>
      </c>
      <c r="L10" s="32"/>
      <c r="AZ10" s="90" t="s">
        <v>488</v>
      </c>
      <c r="BA10" s="90" t="s">
        <v>489</v>
      </c>
      <c r="BB10" s="90" t="s">
        <v>133</v>
      </c>
      <c r="BC10" s="90" t="s">
        <v>490</v>
      </c>
      <c r="BD10" s="90" t="s">
        <v>82</v>
      </c>
    </row>
    <row r="11" spans="2:56" s="1" customFormat="1" ht="16.5" hidden="1" customHeight="1">
      <c r="B11" s="32"/>
      <c r="E11" s="215" t="s">
        <v>491</v>
      </c>
      <c r="F11" s="254"/>
      <c r="G11" s="254"/>
      <c r="H11" s="254"/>
      <c r="L11" s="32"/>
    </row>
    <row r="12" spans="2:56" s="1" customFormat="1" ht="11.25" hidden="1">
      <c r="B12" s="32"/>
      <c r="L12" s="32"/>
    </row>
    <row r="13" spans="2:56" s="1" customFormat="1" ht="12" hidden="1" customHeight="1">
      <c r="B13" s="32"/>
      <c r="D13" s="27" t="s">
        <v>18</v>
      </c>
      <c r="F13" s="25" t="s">
        <v>21</v>
      </c>
      <c r="I13" s="27" t="s">
        <v>20</v>
      </c>
      <c r="J13" s="25" t="s">
        <v>21</v>
      </c>
      <c r="L13" s="32"/>
    </row>
    <row r="14" spans="2:56" s="1" customFormat="1" ht="12" hidden="1" customHeight="1">
      <c r="B14" s="32"/>
      <c r="D14" s="27" t="s">
        <v>22</v>
      </c>
      <c r="F14" s="25" t="s">
        <v>23</v>
      </c>
      <c r="I14" s="27" t="s">
        <v>24</v>
      </c>
      <c r="J14" s="49" t="str">
        <f>'Rekapitulace stavby'!AN8</f>
        <v>30. 11. 2023</v>
      </c>
      <c r="L14" s="32"/>
    </row>
    <row r="15" spans="2:56" s="1" customFormat="1" ht="10.9" hidden="1" customHeight="1">
      <c r="B15" s="32"/>
      <c r="L15" s="32"/>
    </row>
    <row r="16" spans="2:56" s="1" customFormat="1" ht="12" hidden="1" customHeight="1">
      <c r="B16" s="32"/>
      <c r="D16" s="27" t="s">
        <v>26</v>
      </c>
      <c r="I16" s="27" t="s">
        <v>27</v>
      </c>
      <c r="J16" s="25" t="s">
        <v>28</v>
      </c>
      <c r="L16" s="32"/>
    </row>
    <row r="17" spans="2:12" s="1" customFormat="1" ht="18" hidden="1" customHeight="1">
      <c r="B17" s="32"/>
      <c r="E17" s="25" t="s">
        <v>29</v>
      </c>
      <c r="I17" s="27" t="s">
        <v>30</v>
      </c>
      <c r="J17" s="25" t="s">
        <v>21</v>
      </c>
      <c r="L17" s="32"/>
    </row>
    <row r="18" spans="2:12" s="1" customFormat="1" ht="6.95" hidden="1" customHeight="1">
      <c r="B18" s="32"/>
      <c r="L18" s="32"/>
    </row>
    <row r="19" spans="2:12" s="1" customFormat="1" ht="12" hidden="1" customHeight="1">
      <c r="B19" s="32"/>
      <c r="D19" s="27" t="s">
        <v>31</v>
      </c>
      <c r="I19" s="27" t="s">
        <v>27</v>
      </c>
      <c r="J19" s="28" t="str">
        <f>'Rekapitulace stavby'!AN13</f>
        <v>Vyplň údaj</v>
      </c>
      <c r="L19" s="32"/>
    </row>
    <row r="20" spans="2:12" s="1" customFormat="1" ht="18" hidden="1" customHeight="1">
      <c r="B20" s="32"/>
      <c r="E20" s="255" t="str">
        <f>'Rekapitulace stavby'!E14</f>
        <v>Vyplň údaj</v>
      </c>
      <c r="F20" s="221"/>
      <c r="G20" s="221"/>
      <c r="H20" s="221"/>
      <c r="I20" s="27" t="s">
        <v>30</v>
      </c>
      <c r="J20" s="28" t="str">
        <f>'Rekapitulace stavby'!AN14</f>
        <v>Vyplň údaj</v>
      </c>
      <c r="L20" s="32"/>
    </row>
    <row r="21" spans="2:12" s="1" customFormat="1" ht="6.95" hidden="1" customHeight="1">
      <c r="B21" s="32"/>
      <c r="L21" s="32"/>
    </row>
    <row r="22" spans="2:12" s="1" customFormat="1" ht="12" hidden="1" customHeight="1">
      <c r="B22" s="32"/>
      <c r="D22" s="27" t="s">
        <v>33</v>
      </c>
      <c r="I22" s="27" t="s">
        <v>27</v>
      </c>
      <c r="J22" s="25" t="s">
        <v>34</v>
      </c>
      <c r="L22" s="32"/>
    </row>
    <row r="23" spans="2:12" s="1" customFormat="1" ht="18" hidden="1" customHeight="1">
      <c r="B23" s="32"/>
      <c r="E23" s="25" t="s">
        <v>35</v>
      </c>
      <c r="I23" s="27" t="s">
        <v>30</v>
      </c>
      <c r="J23" s="25" t="s">
        <v>21</v>
      </c>
      <c r="L23" s="32"/>
    </row>
    <row r="24" spans="2:12" s="1" customFormat="1" ht="6.95" hidden="1" customHeight="1">
      <c r="B24" s="32"/>
      <c r="L24" s="32"/>
    </row>
    <row r="25" spans="2:12" s="1" customFormat="1" ht="12" hidden="1" customHeight="1">
      <c r="B25" s="32"/>
      <c r="D25" s="27" t="s">
        <v>36</v>
      </c>
      <c r="I25" s="27" t="s">
        <v>27</v>
      </c>
      <c r="J25" s="25" t="s">
        <v>34</v>
      </c>
      <c r="L25" s="32"/>
    </row>
    <row r="26" spans="2:12" s="1" customFormat="1" ht="18" hidden="1" customHeight="1">
      <c r="B26" s="32"/>
      <c r="E26" s="25" t="s">
        <v>35</v>
      </c>
      <c r="I26" s="27" t="s">
        <v>30</v>
      </c>
      <c r="J26" s="25" t="s">
        <v>21</v>
      </c>
      <c r="L26" s="32"/>
    </row>
    <row r="27" spans="2:12" s="1" customFormat="1" ht="6.95" hidden="1" customHeight="1">
      <c r="B27" s="32"/>
      <c r="L27" s="32"/>
    </row>
    <row r="28" spans="2:12" s="1" customFormat="1" ht="12" hidden="1" customHeight="1">
      <c r="B28" s="32"/>
      <c r="D28" s="27" t="s">
        <v>37</v>
      </c>
      <c r="L28" s="32"/>
    </row>
    <row r="29" spans="2:12" s="7" customFormat="1" ht="71.25" hidden="1" customHeight="1">
      <c r="B29" s="92"/>
      <c r="E29" s="226" t="s">
        <v>38</v>
      </c>
      <c r="F29" s="226"/>
      <c r="G29" s="226"/>
      <c r="H29" s="226"/>
      <c r="L29" s="92"/>
    </row>
    <row r="30" spans="2:12" s="1" customFormat="1" ht="6.95" hidden="1" customHeight="1">
      <c r="B30" s="32"/>
      <c r="L30" s="32"/>
    </row>
    <row r="31" spans="2:12" s="1" customFormat="1" ht="6.95" hidden="1" customHeight="1">
      <c r="B31" s="32"/>
      <c r="D31" s="50"/>
      <c r="E31" s="50"/>
      <c r="F31" s="50"/>
      <c r="G31" s="50"/>
      <c r="H31" s="50"/>
      <c r="I31" s="50"/>
      <c r="J31" s="50"/>
      <c r="K31" s="50"/>
      <c r="L31" s="32"/>
    </row>
    <row r="32" spans="2:12" s="1" customFormat="1" ht="25.35" hidden="1" customHeight="1">
      <c r="B32" s="32"/>
      <c r="D32" s="93" t="s">
        <v>39</v>
      </c>
      <c r="J32" s="63">
        <f>ROUND(J102, 2)</f>
        <v>0</v>
      </c>
      <c r="L32" s="32"/>
    </row>
    <row r="33" spans="2:12" s="1" customFormat="1" ht="6.95" hidden="1" customHeight="1">
      <c r="B33" s="32"/>
      <c r="D33" s="50"/>
      <c r="E33" s="50"/>
      <c r="F33" s="50"/>
      <c r="G33" s="50"/>
      <c r="H33" s="50"/>
      <c r="I33" s="50"/>
      <c r="J33" s="50"/>
      <c r="K33" s="50"/>
      <c r="L33" s="32"/>
    </row>
    <row r="34" spans="2:12" s="1" customFormat="1" ht="14.45" hidden="1" customHeight="1">
      <c r="B34" s="32"/>
      <c r="F34" s="35" t="s">
        <v>41</v>
      </c>
      <c r="I34" s="35" t="s">
        <v>40</v>
      </c>
      <c r="J34" s="35" t="s">
        <v>42</v>
      </c>
      <c r="L34" s="32"/>
    </row>
    <row r="35" spans="2:12" s="1" customFormat="1" ht="14.45" hidden="1" customHeight="1">
      <c r="B35" s="32"/>
      <c r="D35" s="52" t="s">
        <v>43</v>
      </c>
      <c r="E35" s="27" t="s">
        <v>44</v>
      </c>
      <c r="F35" s="83">
        <f>ROUND((SUM(BE102:BE909)),  2)</f>
        <v>0</v>
      </c>
      <c r="I35" s="94">
        <v>0.21</v>
      </c>
      <c r="J35" s="83">
        <f>ROUND(((SUM(BE102:BE909))*I35),  2)</f>
        <v>0</v>
      </c>
      <c r="L35" s="32"/>
    </row>
    <row r="36" spans="2:12" s="1" customFormat="1" ht="14.45" hidden="1" customHeight="1">
      <c r="B36" s="32"/>
      <c r="E36" s="27" t="s">
        <v>45</v>
      </c>
      <c r="F36" s="83">
        <f>ROUND((SUM(BF102:BF909)),  2)</f>
        <v>0</v>
      </c>
      <c r="I36" s="94">
        <v>0.15</v>
      </c>
      <c r="J36" s="83">
        <f>ROUND(((SUM(BF102:BF909))*I36),  2)</f>
        <v>0</v>
      </c>
      <c r="L36" s="32"/>
    </row>
    <row r="37" spans="2:12" s="1" customFormat="1" ht="14.45" hidden="1" customHeight="1">
      <c r="B37" s="32"/>
      <c r="E37" s="27" t="s">
        <v>46</v>
      </c>
      <c r="F37" s="83">
        <f>ROUND((SUM(BG102:BG909)),  2)</f>
        <v>0</v>
      </c>
      <c r="I37" s="94">
        <v>0.21</v>
      </c>
      <c r="J37" s="83">
        <f>0</f>
        <v>0</v>
      </c>
      <c r="L37" s="32"/>
    </row>
    <row r="38" spans="2:12" s="1" customFormat="1" ht="14.45" hidden="1" customHeight="1">
      <c r="B38" s="32"/>
      <c r="E38" s="27" t="s">
        <v>47</v>
      </c>
      <c r="F38" s="83">
        <f>ROUND((SUM(BH102:BH909)),  2)</f>
        <v>0</v>
      </c>
      <c r="I38" s="94">
        <v>0.15</v>
      </c>
      <c r="J38" s="83">
        <f>0</f>
        <v>0</v>
      </c>
      <c r="L38" s="32"/>
    </row>
    <row r="39" spans="2:12" s="1" customFormat="1" ht="14.45" hidden="1" customHeight="1">
      <c r="B39" s="32"/>
      <c r="E39" s="27" t="s">
        <v>48</v>
      </c>
      <c r="F39" s="83">
        <f>ROUND((SUM(BI102:BI909)),  2)</f>
        <v>0</v>
      </c>
      <c r="I39" s="94">
        <v>0</v>
      </c>
      <c r="J39" s="83">
        <f>0</f>
        <v>0</v>
      </c>
      <c r="L39" s="32"/>
    </row>
    <row r="40" spans="2:12" s="1" customFormat="1" ht="6.95" hidden="1" customHeight="1">
      <c r="B40" s="32"/>
      <c r="L40" s="32"/>
    </row>
    <row r="41" spans="2:12" s="1" customFormat="1" ht="25.35" hidden="1" customHeight="1">
      <c r="B41" s="32"/>
      <c r="C41" s="95"/>
      <c r="D41" s="96" t="s">
        <v>49</v>
      </c>
      <c r="E41" s="54"/>
      <c r="F41" s="54"/>
      <c r="G41" s="97" t="s">
        <v>50</v>
      </c>
      <c r="H41" s="98" t="s">
        <v>51</v>
      </c>
      <c r="I41" s="54"/>
      <c r="J41" s="99">
        <f>SUM(J32:J39)</f>
        <v>0</v>
      </c>
      <c r="K41" s="100"/>
      <c r="L41" s="32"/>
    </row>
    <row r="42" spans="2:12" s="1" customFormat="1" ht="14.45" hidden="1" customHeight="1">
      <c r="B42" s="41"/>
      <c r="C42" s="42"/>
      <c r="D42" s="42"/>
      <c r="E42" s="42"/>
      <c r="F42" s="42"/>
      <c r="G42" s="42"/>
      <c r="H42" s="42"/>
      <c r="I42" s="42"/>
      <c r="J42" s="42"/>
      <c r="K42" s="42"/>
      <c r="L42" s="32"/>
    </row>
    <row r="43" spans="2:12" ht="11.25" hidden="1"/>
    <row r="44" spans="2:12" ht="11.25" hidden="1"/>
    <row r="45" spans="2:12" ht="11.25" hidden="1"/>
    <row r="46" spans="2:12" s="1" customFormat="1" ht="6.95" customHeight="1">
      <c r="B46" s="43"/>
      <c r="C46" s="44"/>
      <c r="D46" s="44"/>
      <c r="E46" s="44"/>
      <c r="F46" s="44"/>
      <c r="G46" s="44"/>
      <c r="H46" s="44"/>
      <c r="I46" s="44"/>
      <c r="J46" s="44"/>
      <c r="K46" s="44"/>
      <c r="L46" s="32"/>
    </row>
    <row r="47" spans="2:12" s="1" customFormat="1" ht="24.95" customHeight="1">
      <c r="B47" s="32"/>
      <c r="C47" s="21" t="s">
        <v>143</v>
      </c>
      <c r="L47" s="32"/>
    </row>
    <row r="48" spans="2:12" s="1" customFormat="1" ht="6.95" customHeight="1">
      <c r="B48" s="32"/>
      <c r="L48" s="32"/>
    </row>
    <row r="49" spans="2:47" s="1" customFormat="1" ht="12" customHeight="1">
      <c r="B49" s="32"/>
      <c r="C49" s="27" t="s">
        <v>16</v>
      </c>
      <c r="L49" s="32"/>
    </row>
    <row r="50" spans="2:47" s="1" customFormat="1" ht="26.25" customHeight="1">
      <c r="B50" s="32"/>
      <c r="E50" s="252" t="str">
        <f>E7</f>
        <v>Modernizace a rozšíření centrální sterilizace CS I v pavilonu A – Masarykova nem. v Ústí nad Labem</v>
      </c>
      <c r="F50" s="253"/>
      <c r="G50" s="253"/>
      <c r="H50" s="253"/>
      <c r="L50" s="32"/>
    </row>
    <row r="51" spans="2:47" ht="12" customHeight="1">
      <c r="B51" s="20"/>
      <c r="C51" s="27" t="s">
        <v>139</v>
      </c>
      <c r="L51" s="20"/>
    </row>
    <row r="52" spans="2:47" s="1" customFormat="1" ht="16.5" customHeight="1">
      <c r="B52" s="32"/>
      <c r="E52" s="252" t="s">
        <v>140</v>
      </c>
      <c r="F52" s="254"/>
      <c r="G52" s="254"/>
      <c r="H52" s="254"/>
      <c r="L52" s="32"/>
    </row>
    <row r="53" spans="2:47" s="1" customFormat="1" ht="12" customHeight="1">
      <c r="B53" s="32"/>
      <c r="C53" s="27" t="s">
        <v>141</v>
      </c>
      <c r="L53" s="32"/>
    </row>
    <row r="54" spans="2:47" s="1" customFormat="1" ht="16.5" customHeight="1">
      <c r="B54" s="32"/>
      <c r="E54" s="215" t="str">
        <f>E11</f>
        <v>E.4-5 - Složené konstrukce a úpravy povrchů, kompletace</v>
      </c>
      <c r="F54" s="254"/>
      <c r="G54" s="254"/>
      <c r="H54" s="254"/>
      <c r="L54" s="32"/>
    </row>
    <row r="55" spans="2:47" s="1" customFormat="1" ht="6.95" customHeight="1">
      <c r="B55" s="32"/>
      <c r="L55" s="32"/>
    </row>
    <row r="56" spans="2:47" s="1" customFormat="1" ht="12" customHeight="1">
      <c r="B56" s="32"/>
      <c r="C56" s="27" t="s">
        <v>22</v>
      </c>
      <c r="F56" s="25" t="str">
        <f>F14</f>
        <v>Ústí nad Labem</v>
      </c>
      <c r="I56" s="27" t="s">
        <v>24</v>
      </c>
      <c r="J56" s="49" t="str">
        <f>IF(J14="","",J14)</f>
        <v>30. 11. 2023</v>
      </c>
      <c r="L56" s="32"/>
    </row>
    <row r="57" spans="2:47" s="1" customFormat="1" ht="6.95" customHeight="1">
      <c r="B57" s="32"/>
      <c r="L57" s="32"/>
    </row>
    <row r="58" spans="2:47" s="1" customFormat="1" ht="15.2" customHeight="1">
      <c r="B58" s="32"/>
      <c r="C58" s="27" t="s">
        <v>26</v>
      </c>
      <c r="F58" s="25" t="str">
        <f>E17</f>
        <v>Krajská zdravotní, a.s.</v>
      </c>
      <c r="I58" s="27" t="s">
        <v>33</v>
      </c>
      <c r="J58" s="30" t="str">
        <f>E23</f>
        <v>Artech spol. s.r.o.</v>
      </c>
      <c r="L58" s="32"/>
    </row>
    <row r="59" spans="2:47" s="1" customFormat="1" ht="15.2" customHeight="1">
      <c r="B59" s="32"/>
      <c r="C59" s="27" t="s">
        <v>31</v>
      </c>
      <c r="F59" s="25" t="str">
        <f>IF(E20="","",E20)</f>
        <v>Vyplň údaj</v>
      </c>
      <c r="I59" s="27" t="s">
        <v>36</v>
      </c>
      <c r="J59" s="30" t="str">
        <f>E26</f>
        <v>Artech spol. s.r.o.</v>
      </c>
      <c r="L59" s="32"/>
    </row>
    <row r="60" spans="2:47" s="1" customFormat="1" ht="10.35" customHeight="1">
      <c r="B60" s="32"/>
      <c r="L60" s="32"/>
    </row>
    <row r="61" spans="2:47" s="1" customFormat="1" ht="29.25" customHeight="1">
      <c r="B61" s="32"/>
      <c r="C61" s="101" t="s">
        <v>144</v>
      </c>
      <c r="D61" s="95"/>
      <c r="E61" s="95"/>
      <c r="F61" s="95"/>
      <c r="G61" s="95"/>
      <c r="H61" s="95"/>
      <c r="I61" s="95"/>
      <c r="J61" s="102" t="s">
        <v>145</v>
      </c>
      <c r="K61" s="95"/>
      <c r="L61" s="32"/>
    </row>
    <row r="62" spans="2:47" s="1" customFormat="1" ht="10.35" customHeight="1">
      <c r="B62" s="32"/>
      <c r="L62" s="32"/>
    </row>
    <row r="63" spans="2:47" s="1" customFormat="1" ht="22.9" customHeight="1">
      <c r="B63" s="32"/>
      <c r="C63" s="103" t="s">
        <v>71</v>
      </c>
      <c r="J63" s="63">
        <f>J102</f>
        <v>0</v>
      </c>
      <c r="L63" s="32"/>
      <c r="AU63" s="17" t="s">
        <v>146</v>
      </c>
    </row>
    <row r="64" spans="2:47" s="8" customFormat="1" ht="24.95" customHeight="1">
      <c r="B64" s="104"/>
      <c r="D64" s="105" t="s">
        <v>147</v>
      </c>
      <c r="E64" s="106"/>
      <c r="F64" s="106"/>
      <c r="G64" s="106"/>
      <c r="H64" s="106"/>
      <c r="I64" s="106"/>
      <c r="J64" s="107">
        <f>J103</f>
        <v>0</v>
      </c>
      <c r="L64" s="104"/>
    </row>
    <row r="65" spans="2:12" s="9" customFormat="1" ht="19.899999999999999" customHeight="1">
      <c r="B65" s="108"/>
      <c r="D65" s="109" t="s">
        <v>148</v>
      </c>
      <c r="E65" s="110"/>
      <c r="F65" s="110"/>
      <c r="G65" s="110"/>
      <c r="H65" s="110"/>
      <c r="I65" s="110"/>
      <c r="J65" s="111">
        <f>J104</f>
        <v>0</v>
      </c>
      <c r="L65" s="108"/>
    </row>
    <row r="66" spans="2:12" s="9" customFormat="1" ht="19.899999999999999" customHeight="1">
      <c r="B66" s="108"/>
      <c r="D66" s="109" t="s">
        <v>492</v>
      </c>
      <c r="E66" s="110"/>
      <c r="F66" s="110"/>
      <c r="G66" s="110"/>
      <c r="H66" s="110"/>
      <c r="I66" s="110"/>
      <c r="J66" s="111">
        <f>J111</f>
        <v>0</v>
      </c>
      <c r="L66" s="108"/>
    </row>
    <row r="67" spans="2:12" s="9" customFormat="1" ht="19.899999999999999" customHeight="1">
      <c r="B67" s="108"/>
      <c r="D67" s="109" t="s">
        <v>493</v>
      </c>
      <c r="E67" s="110"/>
      <c r="F67" s="110"/>
      <c r="G67" s="110"/>
      <c r="H67" s="110"/>
      <c r="I67" s="110"/>
      <c r="J67" s="111">
        <f>J127</f>
        <v>0</v>
      </c>
      <c r="L67" s="108"/>
    </row>
    <row r="68" spans="2:12" s="9" customFormat="1" ht="19.899999999999999" customHeight="1">
      <c r="B68" s="108"/>
      <c r="D68" s="109" t="s">
        <v>494</v>
      </c>
      <c r="E68" s="110"/>
      <c r="F68" s="110"/>
      <c r="G68" s="110"/>
      <c r="H68" s="110"/>
      <c r="I68" s="110"/>
      <c r="J68" s="111">
        <f>J185</f>
        <v>0</v>
      </c>
      <c r="L68" s="108"/>
    </row>
    <row r="69" spans="2:12" s="9" customFormat="1" ht="19.899999999999999" customHeight="1">
      <c r="B69" s="108"/>
      <c r="D69" s="109" t="s">
        <v>149</v>
      </c>
      <c r="E69" s="110"/>
      <c r="F69" s="110"/>
      <c r="G69" s="110"/>
      <c r="H69" s="110"/>
      <c r="I69" s="110"/>
      <c r="J69" s="111">
        <f>J274</f>
        <v>0</v>
      </c>
      <c r="L69" s="108"/>
    </row>
    <row r="70" spans="2:12" s="9" customFormat="1" ht="19.899999999999999" customHeight="1">
      <c r="B70" s="108"/>
      <c r="D70" s="109" t="s">
        <v>495</v>
      </c>
      <c r="E70" s="110"/>
      <c r="F70" s="110"/>
      <c r="G70" s="110"/>
      <c r="H70" s="110"/>
      <c r="I70" s="110"/>
      <c r="J70" s="111">
        <f>J278</f>
        <v>0</v>
      </c>
      <c r="L70" s="108"/>
    </row>
    <row r="71" spans="2:12" s="8" customFormat="1" ht="24.95" customHeight="1">
      <c r="B71" s="104"/>
      <c r="D71" s="105" t="s">
        <v>151</v>
      </c>
      <c r="E71" s="106"/>
      <c r="F71" s="106"/>
      <c r="G71" s="106"/>
      <c r="H71" s="106"/>
      <c r="I71" s="106"/>
      <c r="J71" s="107">
        <f>J281</f>
        <v>0</v>
      </c>
      <c r="L71" s="104"/>
    </row>
    <row r="72" spans="2:12" s="9" customFormat="1" ht="19.899999999999999" customHeight="1">
      <c r="B72" s="108"/>
      <c r="D72" s="109" t="s">
        <v>152</v>
      </c>
      <c r="E72" s="110"/>
      <c r="F72" s="110"/>
      <c r="G72" s="110"/>
      <c r="H72" s="110"/>
      <c r="I72" s="110"/>
      <c r="J72" s="111">
        <f>J282</f>
        <v>0</v>
      </c>
      <c r="L72" s="108"/>
    </row>
    <row r="73" spans="2:12" s="9" customFormat="1" ht="19.899999999999999" customHeight="1">
      <c r="B73" s="108"/>
      <c r="D73" s="109" t="s">
        <v>153</v>
      </c>
      <c r="E73" s="110"/>
      <c r="F73" s="110"/>
      <c r="G73" s="110"/>
      <c r="H73" s="110"/>
      <c r="I73" s="110"/>
      <c r="J73" s="111">
        <f>J305</f>
        <v>0</v>
      </c>
      <c r="L73" s="108"/>
    </row>
    <row r="74" spans="2:12" s="9" customFormat="1" ht="19.899999999999999" customHeight="1">
      <c r="B74" s="108"/>
      <c r="D74" s="109" t="s">
        <v>154</v>
      </c>
      <c r="E74" s="110"/>
      <c r="F74" s="110"/>
      <c r="G74" s="110"/>
      <c r="H74" s="110"/>
      <c r="I74" s="110"/>
      <c r="J74" s="111">
        <f>J318</f>
        <v>0</v>
      </c>
      <c r="L74" s="108"/>
    </row>
    <row r="75" spans="2:12" s="9" customFormat="1" ht="19.899999999999999" customHeight="1">
      <c r="B75" s="108"/>
      <c r="D75" s="109" t="s">
        <v>155</v>
      </c>
      <c r="E75" s="110"/>
      <c r="F75" s="110"/>
      <c r="G75" s="110"/>
      <c r="H75" s="110"/>
      <c r="I75" s="110"/>
      <c r="J75" s="111">
        <f>J387</f>
        <v>0</v>
      </c>
      <c r="L75" s="108"/>
    </row>
    <row r="76" spans="2:12" s="9" customFormat="1" ht="19.899999999999999" customHeight="1">
      <c r="B76" s="108"/>
      <c r="D76" s="109" t="s">
        <v>156</v>
      </c>
      <c r="E76" s="110"/>
      <c r="F76" s="110"/>
      <c r="G76" s="110"/>
      <c r="H76" s="110"/>
      <c r="I76" s="110"/>
      <c r="J76" s="111">
        <f>J402</f>
        <v>0</v>
      </c>
      <c r="L76" s="108"/>
    </row>
    <row r="77" spans="2:12" s="9" customFormat="1" ht="19.899999999999999" customHeight="1">
      <c r="B77" s="108"/>
      <c r="D77" s="109" t="s">
        <v>157</v>
      </c>
      <c r="E77" s="110"/>
      <c r="F77" s="110"/>
      <c r="G77" s="110"/>
      <c r="H77" s="110"/>
      <c r="I77" s="110"/>
      <c r="J77" s="111">
        <f>J458</f>
        <v>0</v>
      </c>
      <c r="L77" s="108"/>
    </row>
    <row r="78" spans="2:12" s="9" customFormat="1" ht="19.899999999999999" customHeight="1">
      <c r="B78" s="108"/>
      <c r="D78" s="109" t="s">
        <v>496</v>
      </c>
      <c r="E78" s="110"/>
      <c r="F78" s="110"/>
      <c r="G78" s="110"/>
      <c r="H78" s="110"/>
      <c r="I78" s="110"/>
      <c r="J78" s="111">
        <f>J652</f>
        <v>0</v>
      </c>
      <c r="L78" s="108"/>
    </row>
    <row r="79" spans="2:12" s="9" customFormat="1" ht="19.899999999999999" customHeight="1">
      <c r="B79" s="108"/>
      <c r="D79" s="109" t="s">
        <v>158</v>
      </c>
      <c r="E79" s="110"/>
      <c r="F79" s="110"/>
      <c r="G79" s="110"/>
      <c r="H79" s="110"/>
      <c r="I79" s="110"/>
      <c r="J79" s="111">
        <f>J695</f>
        <v>0</v>
      </c>
      <c r="L79" s="108"/>
    </row>
    <row r="80" spans="2:12" s="9" customFormat="1" ht="19.899999999999999" customHeight="1">
      <c r="B80" s="108"/>
      <c r="D80" s="109" t="s">
        <v>497</v>
      </c>
      <c r="E80" s="110"/>
      <c r="F80" s="110"/>
      <c r="G80" s="110"/>
      <c r="H80" s="110"/>
      <c r="I80" s="110"/>
      <c r="J80" s="111">
        <f>J807</f>
        <v>0</v>
      </c>
      <c r="L80" s="108"/>
    </row>
    <row r="81" spans="2:12" s="1" customFormat="1" ht="21.75" customHeight="1">
      <c r="B81" s="32"/>
      <c r="L81" s="32"/>
    </row>
    <row r="82" spans="2:12" s="1" customFormat="1" ht="6.95" customHeight="1">
      <c r="B82" s="41"/>
      <c r="C82" s="42"/>
      <c r="D82" s="42"/>
      <c r="E82" s="42"/>
      <c r="F82" s="42"/>
      <c r="G82" s="42"/>
      <c r="H82" s="42"/>
      <c r="I82" s="42"/>
      <c r="J82" s="42"/>
      <c r="K82" s="42"/>
      <c r="L82" s="32"/>
    </row>
    <row r="86" spans="2:12" s="1" customFormat="1" ht="6.95" customHeight="1">
      <c r="B86" s="43"/>
      <c r="C86" s="44"/>
      <c r="D86" s="44"/>
      <c r="E86" s="44"/>
      <c r="F86" s="44"/>
      <c r="G86" s="44"/>
      <c r="H86" s="44"/>
      <c r="I86" s="44"/>
      <c r="J86" s="44"/>
      <c r="K86" s="44"/>
      <c r="L86" s="32"/>
    </row>
    <row r="87" spans="2:12" s="1" customFormat="1" ht="24.95" customHeight="1">
      <c r="B87" s="32"/>
      <c r="C87" s="21" t="s">
        <v>159</v>
      </c>
      <c r="L87" s="32"/>
    </row>
    <row r="88" spans="2:12" s="1" customFormat="1" ht="6.95" customHeight="1">
      <c r="B88" s="32"/>
      <c r="L88" s="32"/>
    </row>
    <row r="89" spans="2:12" s="1" customFormat="1" ht="12" customHeight="1">
      <c r="B89" s="32"/>
      <c r="C89" s="27" t="s">
        <v>16</v>
      </c>
      <c r="L89" s="32"/>
    </row>
    <row r="90" spans="2:12" s="1" customFormat="1" ht="26.25" customHeight="1">
      <c r="B90" s="32"/>
      <c r="E90" s="252" t="str">
        <f>E7</f>
        <v>Modernizace a rozšíření centrální sterilizace CS I v pavilonu A – Masarykova nem. v Ústí nad Labem</v>
      </c>
      <c r="F90" s="253"/>
      <c r="G90" s="253"/>
      <c r="H90" s="253"/>
      <c r="L90" s="32"/>
    </row>
    <row r="91" spans="2:12" ht="12" customHeight="1">
      <c r="B91" s="20"/>
      <c r="C91" s="27" t="s">
        <v>139</v>
      </c>
      <c r="L91" s="20"/>
    </row>
    <row r="92" spans="2:12" s="1" customFormat="1" ht="16.5" customHeight="1">
      <c r="B92" s="32"/>
      <c r="E92" s="252" t="s">
        <v>140</v>
      </c>
      <c r="F92" s="254"/>
      <c r="G92" s="254"/>
      <c r="H92" s="254"/>
      <c r="L92" s="32"/>
    </row>
    <row r="93" spans="2:12" s="1" customFormat="1" ht="12" customHeight="1">
      <c r="B93" s="32"/>
      <c r="C93" s="27" t="s">
        <v>141</v>
      </c>
      <c r="L93" s="32"/>
    </row>
    <row r="94" spans="2:12" s="1" customFormat="1" ht="16.5" customHeight="1">
      <c r="B94" s="32"/>
      <c r="E94" s="215" t="str">
        <f>E11</f>
        <v>E.4-5 - Složené konstrukce a úpravy povrchů, kompletace</v>
      </c>
      <c r="F94" s="254"/>
      <c r="G94" s="254"/>
      <c r="H94" s="254"/>
      <c r="L94" s="32"/>
    </row>
    <row r="95" spans="2:12" s="1" customFormat="1" ht="6.95" customHeight="1">
      <c r="B95" s="32"/>
      <c r="L95" s="32"/>
    </row>
    <row r="96" spans="2:12" s="1" customFormat="1" ht="12" customHeight="1">
      <c r="B96" s="32"/>
      <c r="C96" s="27" t="s">
        <v>22</v>
      </c>
      <c r="F96" s="25" t="str">
        <f>F14</f>
        <v>Ústí nad Labem</v>
      </c>
      <c r="I96" s="27" t="s">
        <v>24</v>
      </c>
      <c r="J96" s="49" t="str">
        <f>IF(J14="","",J14)</f>
        <v>30. 11. 2023</v>
      </c>
      <c r="L96" s="32"/>
    </row>
    <row r="97" spans="2:65" s="1" customFormat="1" ht="6.95" customHeight="1">
      <c r="B97" s="32"/>
      <c r="L97" s="32"/>
    </row>
    <row r="98" spans="2:65" s="1" customFormat="1" ht="15.2" customHeight="1">
      <c r="B98" s="32"/>
      <c r="C98" s="27" t="s">
        <v>26</v>
      </c>
      <c r="F98" s="25" t="str">
        <f>E17</f>
        <v>Krajská zdravotní, a.s.</v>
      </c>
      <c r="I98" s="27" t="s">
        <v>33</v>
      </c>
      <c r="J98" s="30" t="str">
        <f>E23</f>
        <v>Artech spol. s.r.o.</v>
      </c>
      <c r="L98" s="32"/>
    </row>
    <row r="99" spans="2:65" s="1" customFormat="1" ht="15.2" customHeight="1">
      <c r="B99" s="32"/>
      <c r="C99" s="27" t="s">
        <v>31</v>
      </c>
      <c r="F99" s="25" t="str">
        <f>IF(E20="","",E20)</f>
        <v>Vyplň údaj</v>
      </c>
      <c r="I99" s="27" t="s">
        <v>36</v>
      </c>
      <c r="J99" s="30" t="str">
        <f>E26</f>
        <v>Artech spol. s.r.o.</v>
      </c>
      <c r="L99" s="32"/>
    </row>
    <row r="100" spans="2:65" s="1" customFormat="1" ht="10.35" customHeight="1">
      <c r="B100" s="32"/>
      <c r="L100" s="32"/>
    </row>
    <row r="101" spans="2:65" s="10" customFormat="1" ht="29.25" customHeight="1">
      <c r="B101" s="112"/>
      <c r="C101" s="113" t="s">
        <v>160</v>
      </c>
      <c r="D101" s="114" t="s">
        <v>58</v>
      </c>
      <c r="E101" s="114" t="s">
        <v>54</v>
      </c>
      <c r="F101" s="114" t="s">
        <v>55</v>
      </c>
      <c r="G101" s="114" t="s">
        <v>161</v>
      </c>
      <c r="H101" s="114" t="s">
        <v>162</v>
      </c>
      <c r="I101" s="114" t="s">
        <v>163</v>
      </c>
      <c r="J101" s="114" t="s">
        <v>145</v>
      </c>
      <c r="K101" s="115" t="s">
        <v>164</v>
      </c>
      <c r="L101" s="112"/>
      <c r="M101" s="56" t="s">
        <v>21</v>
      </c>
      <c r="N101" s="57" t="s">
        <v>43</v>
      </c>
      <c r="O101" s="57" t="s">
        <v>165</v>
      </c>
      <c r="P101" s="57" t="s">
        <v>166</v>
      </c>
      <c r="Q101" s="57" t="s">
        <v>167</v>
      </c>
      <c r="R101" s="57" t="s">
        <v>168</v>
      </c>
      <c r="S101" s="57" t="s">
        <v>169</v>
      </c>
      <c r="T101" s="58" t="s">
        <v>170</v>
      </c>
    </row>
    <row r="102" spans="2:65" s="1" customFormat="1" ht="22.9" customHeight="1">
      <c r="B102" s="32"/>
      <c r="C102" s="61" t="s">
        <v>171</v>
      </c>
      <c r="J102" s="116">
        <f>BK102</f>
        <v>0</v>
      </c>
      <c r="L102" s="32"/>
      <c r="M102" s="59"/>
      <c r="N102" s="50"/>
      <c r="O102" s="50"/>
      <c r="P102" s="117">
        <f>P103+P281</f>
        <v>0</v>
      </c>
      <c r="Q102" s="50"/>
      <c r="R102" s="117">
        <f>R103+R281</f>
        <v>392.9006790200001</v>
      </c>
      <c r="S102" s="50"/>
      <c r="T102" s="118">
        <f>T103+T281</f>
        <v>1</v>
      </c>
      <c r="AT102" s="17" t="s">
        <v>72</v>
      </c>
      <c r="AU102" s="17" t="s">
        <v>146</v>
      </c>
      <c r="BK102" s="119">
        <f>BK103+BK281</f>
        <v>0</v>
      </c>
    </row>
    <row r="103" spans="2:65" s="11" customFormat="1" ht="25.9" customHeight="1">
      <c r="B103" s="120"/>
      <c r="D103" s="121" t="s">
        <v>72</v>
      </c>
      <c r="E103" s="122" t="s">
        <v>172</v>
      </c>
      <c r="F103" s="122" t="s">
        <v>173</v>
      </c>
      <c r="I103" s="123"/>
      <c r="J103" s="124">
        <f>BK103</f>
        <v>0</v>
      </c>
      <c r="L103" s="120"/>
      <c r="M103" s="125"/>
      <c r="P103" s="126">
        <f>P104+P111+P127+P185+P274+P278</f>
        <v>0</v>
      </c>
      <c r="R103" s="126">
        <f>R104+R111+R127+R185+R274+R278</f>
        <v>223.18716345000001</v>
      </c>
      <c r="T103" s="127">
        <f>T104+T111+T127+T185+T274+T278</f>
        <v>0</v>
      </c>
      <c r="AR103" s="121" t="s">
        <v>80</v>
      </c>
      <c r="AT103" s="128" t="s">
        <v>72</v>
      </c>
      <c r="AU103" s="128" t="s">
        <v>73</v>
      </c>
      <c r="AY103" s="121" t="s">
        <v>174</v>
      </c>
      <c r="BK103" s="129">
        <f>BK104+BK111+BK127+BK185+BK274+BK278</f>
        <v>0</v>
      </c>
    </row>
    <row r="104" spans="2:65" s="11" customFormat="1" ht="22.9" customHeight="1">
      <c r="B104" s="120"/>
      <c r="D104" s="121" t="s">
        <v>72</v>
      </c>
      <c r="E104" s="130" t="s">
        <v>80</v>
      </c>
      <c r="F104" s="130" t="s">
        <v>175</v>
      </c>
      <c r="I104" s="123"/>
      <c r="J104" s="131">
        <f>BK104</f>
        <v>0</v>
      </c>
      <c r="L104" s="120"/>
      <c r="M104" s="125"/>
      <c r="P104" s="126">
        <f>SUM(P105:P110)</f>
        <v>0</v>
      </c>
      <c r="R104" s="126">
        <f>SUM(R105:R110)</f>
        <v>0</v>
      </c>
      <c r="T104" s="127">
        <f>SUM(T105:T110)</f>
        <v>0</v>
      </c>
      <c r="AR104" s="121" t="s">
        <v>80</v>
      </c>
      <c r="AT104" s="128" t="s">
        <v>72</v>
      </c>
      <c r="AU104" s="128" t="s">
        <v>80</v>
      </c>
      <c r="AY104" s="121" t="s">
        <v>174</v>
      </c>
      <c r="BK104" s="129">
        <f>SUM(BK105:BK110)</f>
        <v>0</v>
      </c>
    </row>
    <row r="105" spans="2:65" s="1" customFormat="1" ht="33" customHeight="1">
      <c r="B105" s="32"/>
      <c r="C105" s="132" t="s">
        <v>80</v>
      </c>
      <c r="D105" s="132" t="s">
        <v>176</v>
      </c>
      <c r="E105" s="133" t="s">
        <v>498</v>
      </c>
      <c r="F105" s="134" t="s">
        <v>499</v>
      </c>
      <c r="G105" s="135" t="s">
        <v>133</v>
      </c>
      <c r="H105" s="136">
        <v>62.1</v>
      </c>
      <c r="I105" s="137"/>
      <c r="J105" s="138">
        <f>ROUND(I105*H105,2)</f>
        <v>0</v>
      </c>
      <c r="K105" s="134" t="s">
        <v>179</v>
      </c>
      <c r="L105" s="32"/>
      <c r="M105" s="139" t="s">
        <v>21</v>
      </c>
      <c r="N105" s="140" t="s">
        <v>44</v>
      </c>
      <c r="P105" s="141">
        <f>O105*H105</f>
        <v>0</v>
      </c>
      <c r="Q105" s="141">
        <v>0</v>
      </c>
      <c r="R105" s="141">
        <f>Q105*H105</f>
        <v>0</v>
      </c>
      <c r="S105" s="141">
        <v>0</v>
      </c>
      <c r="T105" s="142">
        <f>S105*H105</f>
        <v>0</v>
      </c>
      <c r="AR105" s="143" t="s">
        <v>180</v>
      </c>
      <c r="AT105" s="143" t="s">
        <v>176</v>
      </c>
      <c r="AU105" s="143" t="s">
        <v>82</v>
      </c>
      <c r="AY105" s="17" t="s">
        <v>174</v>
      </c>
      <c r="BE105" s="144">
        <f>IF(N105="základní",J105,0)</f>
        <v>0</v>
      </c>
      <c r="BF105" s="144">
        <f>IF(N105="snížená",J105,0)</f>
        <v>0</v>
      </c>
      <c r="BG105" s="144">
        <f>IF(N105="zákl. přenesená",J105,0)</f>
        <v>0</v>
      </c>
      <c r="BH105" s="144">
        <f>IF(N105="sníž. přenesená",J105,0)</f>
        <v>0</v>
      </c>
      <c r="BI105" s="144">
        <f>IF(N105="nulová",J105,0)</f>
        <v>0</v>
      </c>
      <c r="BJ105" s="17" t="s">
        <v>80</v>
      </c>
      <c r="BK105" s="144">
        <f>ROUND(I105*H105,2)</f>
        <v>0</v>
      </c>
      <c r="BL105" s="17" t="s">
        <v>180</v>
      </c>
      <c r="BM105" s="143" t="s">
        <v>500</v>
      </c>
    </row>
    <row r="106" spans="2:65" s="1" customFormat="1" ht="11.25">
      <c r="B106" s="32"/>
      <c r="D106" s="145" t="s">
        <v>182</v>
      </c>
      <c r="F106" s="146" t="s">
        <v>501</v>
      </c>
      <c r="I106" s="147"/>
      <c r="L106" s="32"/>
      <c r="M106" s="148"/>
      <c r="T106" s="53"/>
      <c r="AT106" s="17" t="s">
        <v>182</v>
      </c>
      <c r="AU106" s="17" t="s">
        <v>82</v>
      </c>
    </row>
    <row r="107" spans="2:65" s="12" customFormat="1" ht="11.25">
      <c r="B107" s="149"/>
      <c r="D107" s="150" t="s">
        <v>184</v>
      </c>
      <c r="E107" s="151" t="s">
        <v>21</v>
      </c>
      <c r="F107" s="152" t="s">
        <v>502</v>
      </c>
      <c r="H107" s="151" t="s">
        <v>21</v>
      </c>
      <c r="I107" s="153"/>
      <c r="L107" s="149"/>
      <c r="M107" s="154"/>
      <c r="T107" s="155"/>
      <c r="AT107" s="151" t="s">
        <v>184</v>
      </c>
      <c r="AU107" s="151" t="s">
        <v>82</v>
      </c>
      <c r="AV107" s="12" t="s">
        <v>80</v>
      </c>
      <c r="AW107" s="12" t="s">
        <v>186</v>
      </c>
      <c r="AX107" s="12" t="s">
        <v>73</v>
      </c>
      <c r="AY107" s="151" t="s">
        <v>174</v>
      </c>
    </row>
    <row r="108" spans="2:65" s="13" customFormat="1" ht="11.25">
      <c r="B108" s="156"/>
      <c r="D108" s="150" t="s">
        <v>184</v>
      </c>
      <c r="E108" s="157" t="s">
        <v>21</v>
      </c>
      <c r="F108" s="158" t="s">
        <v>503</v>
      </c>
      <c r="H108" s="159">
        <v>49.2</v>
      </c>
      <c r="I108" s="160"/>
      <c r="L108" s="156"/>
      <c r="M108" s="161"/>
      <c r="T108" s="162"/>
      <c r="AT108" s="157" t="s">
        <v>184</v>
      </c>
      <c r="AU108" s="157" t="s">
        <v>82</v>
      </c>
      <c r="AV108" s="13" t="s">
        <v>82</v>
      </c>
      <c r="AW108" s="13" t="s">
        <v>186</v>
      </c>
      <c r="AX108" s="13" t="s">
        <v>73</v>
      </c>
      <c r="AY108" s="157" t="s">
        <v>174</v>
      </c>
    </row>
    <row r="109" spans="2:65" s="13" customFormat="1" ht="11.25">
      <c r="B109" s="156"/>
      <c r="D109" s="150" t="s">
        <v>184</v>
      </c>
      <c r="E109" s="157" t="s">
        <v>21</v>
      </c>
      <c r="F109" s="158" t="s">
        <v>504</v>
      </c>
      <c r="H109" s="159">
        <v>12.9</v>
      </c>
      <c r="I109" s="160"/>
      <c r="L109" s="156"/>
      <c r="M109" s="161"/>
      <c r="T109" s="162"/>
      <c r="AT109" s="157" t="s">
        <v>184</v>
      </c>
      <c r="AU109" s="157" t="s">
        <v>82</v>
      </c>
      <c r="AV109" s="13" t="s">
        <v>82</v>
      </c>
      <c r="AW109" s="13" t="s">
        <v>186</v>
      </c>
      <c r="AX109" s="13" t="s">
        <v>73</v>
      </c>
      <c r="AY109" s="157" t="s">
        <v>174</v>
      </c>
    </row>
    <row r="110" spans="2:65" s="14" customFormat="1" ht="11.25">
      <c r="B110" s="163"/>
      <c r="D110" s="150" t="s">
        <v>184</v>
      </c>
      <c r="E110" s="164" t="s">
        <v>21</v>
      </c>
      <c r="F110" s="165" t="s">
        <v>505</v>
      </c>
      <c r="H110" s="166">
        <v>62.1</v>
      </c>
      <c r="I110" s="167"/>
      <c r="L110" s="163"/>
      <c r="M110" s="168"/>
      <c r="T110" s="169"/>
      <c r="AT110" s="164" t="s">
        <v>184</v>
      </c>
      <c r="AU110" s="164" t="s">
        <v>82</v>
      </c>
      <c r="AV110" s="14" t="s">
        <v>180</v>
      </c>
      <c r="AW110" s="14" t="s">
        <v>186</v>
      </c>
      <c r="AX110" s="14" t="s">
        <v>80</v>
      </c>
      <c r="AY110" s="164" t="s">
        <v>174</v>
      </c>
    </row>
    <row r="111" spans="2:65" s="11" customFormat="1" ht="22.9" customHeight="1">
      <c r="B111" s="120"/>
      <c r="D111" s="121" t="s">
        <v>72</v>
      </c>
      <c r="E111" s="130" t="s">
        <v>82</v>
      </c>
      <c r="F111" s="130" t="s">
        <v>506</v>
      </c>
      <c r="I111" s="123"/>
      <c r="J111" s="131">
        <f>BK111</f>
        <v>0</v>
      </c>
      <c r="L111" s="120"/>
      <c r="M111" s="125"/>
      <c r="P111" s="126">
        <f>SUM(P112:P126)</f>
        <v>0</v>
      </c>
      <c r="R111" s="126">
        <f>SUM(R112:R126)</f>
        <v>42.379571299999995</v>
      </c>
      <c r="T111" s="127">
        <f>SUM(T112:T126)</f>
        <v>0</v>
      </c>
      <c r="AR111" s="121" t="s">
        <v>80</v>
      </c>
      <c r="AT111" s="128" t="s">
        <v>72</v>
      </c>
      <c r="AU111" s="128" t="s">
        <v>80</v>
      </c>
      <c r="AY111" s="121" t="s">
        <v>174</v>
      </c>
      <c r="BK111" s="129">
        <f>SUM(BK112:BK126)</f>
        <v>0</v>
      </c>
    </row>
    <row r="112" spans="2:65" s="1" customFormat="1" ht="24.2" customHeight="1">
      <c r="B112" s="32"/>
      <c r="C112" s="132" t="s">
        <v>82</v>
      </c>
      <c r="D112" s="132" t="s">
        <v>176</v>
      </c>
      <c r="E112" s="133" t="s">
        <v>507</v>
      </c>
      <c r="F112" s="134" t="s">
        <v>508</v>
      </c>
      <c r="G112" s="135" t="s">
        <v>192</v>
      </c>
      <c r="H112" s="136">
        <v>9.3149999999999995</v>
      </c>
      <c r="I112" s="137"/>
      <c r="J112" s="138">
        <f>ROUND(I112*H112,2)</f>
        <v>0</v>
      </c>
      <c r="K112" s="134" t="s">
        <v>179</v>
      </c>
      <c r="L112" s="32"/>
      <c r="M112" s="139" t="s">
        <v>21</v>
      </c>
      <c r="N112" s="140" t="s">
        <v>44</v>
      </c>
      <c r="P112" s="141">
        <f>O112*H112</f>
        <v>0</v>
      </c>
      <c r="Q112" s="141">
        <v>1.98</v>
      </c>
      <c r="R112" s="141">
        <f>Q112*H112</f>
        <v>18.4437</v>
      </c>
      <c r="S112" s="141">
        <v>0</v>
      </c>
      <c r="T112" s="142">
        <f>S112*H112</f>
        <v>0</v>
      </c>
      <c r="AR112" s="143" t="s">
        <v>180</v>
      </c>
      <c r="AT112" s="143" t="s">
        <v>176</v>
      </c>
      <c r="AU112" s="143" t="s">
        <v>82</v>
      </c>
      <c r="AY112" s="17" t="s">
        <v>174</v>
      </c>
      <c r="BE112" s="144">
        <f>IF(N112="základní",J112,0)</f>
        <v>0</v>
      </c>
      <c r="BF112" s="144">
        <f>IF(N112="snížená",J112,0)</f>
        <v>0</v>
      </c>
      <c r="BG112" s="144">
        <f>IF(N112="zákl. přenesená",J112,0)</f>
        <v>0</v>
      </c>
      <c r="BH112" s="144">
        <f>IF(N112="sníž. přenesená",J112,0)</f>
        <v>0</v>
      </c>
      <c r="BI112" s="144">
        <f>IF(N112="nulová",J112,0)</f>
        <v>0</v>
      </c>
      <c r="BJ112" s="17" t="s">
        <v>80</v>
      </c>
      <c r="BK112" s="144">
        <f>ROUND(I112*H112,2)</f>
        <v>0</v>
      </c>
      <c r="BL112" s="17" t="s">
        <v>180</v>
      </c>
      <c r="BM112" s="143" t="s">
        <v>509</v>
      </c>
    </row>
    <row r="113" spans="2:65" s="1" customFormat="1" ht="11.25">
      <c r="B113" s="32"/>
      <c r="D113" s="145" t="s">
        <v>182</v>
      </c>
      <c r="F113" s="146" t="s">
        <v>510</v>
      </c>
      <c r="I113" s="147"/>
      <c r="L113" s="32"/>
      <c r="M113" s="148"/>
      <c r="T113" s="53"/>
      <c r="AT113" s="17" t="s">
        <v>182</v>
      </c>
      <c r="AU113" s="17" t="s">
        <v>82</v>
      </c>
    </row>
    <row r="114" spans="2:65" s="12" customFormat="1" ht="11.25">
      <c r="B114" s="149"/>
      <c r="D114" s="150" t="s">
        <v>184</v>
      </c>
      <c r="E114" s="151" t="s">
        <v>21</v>
      </c>
      <c r="F114" s="152" t="s">
        <v>502</v>
      </c>
      <c r="H114" s="151" t="s">
        <v>21</v>
      </c>
      <c r="I114" s="153"/>
      <c r="L114" s="149"/>
      <c r="M114" s="154"/>
      <c r="T114" s="155"/>
      <c r="AT114" s="151" t="s">
        <v>184</v>
      </c>
      <c r="AU114" s="151" t="s">
        <v>82</v>
      </c>
      <c r="AV114" s="12" t="s">
        <v>80</v>
      </c>
      <c r="AW114" s="12" t="s">
        <v>186</v>
      </c>
      <c r="AX114" s="12" t="s">
        <v>73</v>
      </c>
      <c r="AY114" s="151" t="s">
        <v>174</v>
      </c>
    </row>
    <row r="115" spans="2:65" s="13" customFormat="1" ht="11.25">
      <c r="B115" s="156"/>
      <c r="D115" s="150" t="s">
        <v>184</v>
      </c>
      <c r="E115" s="157" t="s">
        <v>21</v>
      </c>
      <c r="F115" s="158" t="s">
        <v>511</v>
      </c>
      <c r="H115" s="159">
        <v>7.38</v>
      </c>
      <c r="I115" s="160"/>
      <c r="L115" s="156"/>
      <c r="M115" s="161"/>
      <c r="T115" s="162"/>
      <c r="AT115" s="157" t="s">
        <v>184</v>
      </c>
      <c r="AU115" s="157" t="s">
        <v>82</v>
      </c>
      <c r="AV115" s="13" t="s">
        <v>82</v>
      </c>
      <c r="AW115" s="13" t="s">
        <v>186</v>
      </c>
      <c r="AX115" s="13" t="s">
        <v>73</v>
      </c>
      <c r="AY115" s="157" t="s">
        <v>174</v>
      </c>
    </row>
    <row r="116" spans="2:65" s="13" customFormat="1" ht="11.25">
      <c r="B116" s="156"/>
      <c r="D116" s="150" t="s">
        <v>184</v>
      </c>
      <c r="E116" s="157" t="s">
        <v>21</v>
      </c>
      <c r="F116" s="158" t="s">
        <v>512</v>
      </c>
      <c r="H116" s="159">
        <v>1.9350000000000001</v>
      </c>
      <c r="I116" s="160"/>
      <c r="L116" s="156"/>
      <c r="M116" s="161"/>
      <c r="T116" s="162"/>
      <c r="AT116" s="157" t="s">
        <v>184</v>
      </c>
      <c r="AU116" s="157" t="s">
        <v>82</v>
      </c>
      <c r="AV116" s="13" t="s">
        <v>82</v>
      </c>
      <c r="AW116" s="13" t="s">
        <v>186</v>
      </c>
      <c r="AX116" s="13" t="s">
        <v>73</v>
      </c>
      <c r="AY116" s="157" t="s">
        <v>174</v>
      </c>
    </row>
    <row r="117" spans="2:65" s="14" customFormat="1" ht="11.25">
      <c r="B117" s="163"/>
      <c r="D117" s="150" t="s">
        <v>184</v>
      </c>
      <c r="E117" s="164" t="s">
        <v>21</v>
      </c>
      <c r="F117" s="165" t="s">
        <v>505</v>
      </c>
      <c r="H117" s="166">
        <v>9.3149999999999995</v>
      </c>
      <c r="I117" s="167"/>
      <c r="L117" s="163"/>
      <c r="M117" s="168"/>
      <c r="T117" s="169"/>
      <c r="AT117" s="164" t="s">
        <v>184</v>
      </c>
      <c r="AU117" s="164" t="s">
        <v>82</v>
      </c>
      <c r="AV117" s="14" t="s">
        <v>180</v>
      </c>
      <c r="AW117" s="14" t="s">
        <v>186</v>
      </c>
      <c r="AX117" s="14" t="s">
        <v>80</v>
      </c>
      <c r="AY117" s="164" t="s">
        <v>174</v>
      </c>
    </row>
    <row r="118" spans="2:65" s="1" customFormat="1" ht="24.2" customHeight="1">
      <c r="B118" s="32"/>
      <c r="C118" s="132" t="s">
        <v>108</v>
      </c>
      <c r="D118" s="132" t="s">
        <v>176</v>
      </c>
      <c r="E118" s="133" t="s">
        <v>513</v>
      </c>
      <c r="F118" s="134" t="s">
        <v>514</v>
      </c>
      <c r="G118" s="135" t="s">
        <v>192</v>
      </c>
      <c r="H118" s="136">
        <v>9.3149999999999995</v>
      </c>
      <c r="I118" s="137"/>
      <c r="J118" s="138">
        <f>ROUND(I118*H118,2)</f>
        <v>0</v>
      </c>
      <c r="K118" s="134" t="s">
        <v>179</v>
      </c>
      <c r="L118" s="32"/>
      <c r="M118" s="139" t="s">
        <v>21</v>
      </c>
      <c r="N118" s="140" t="s">
        <v>44</v>
      </c>
      <c r="P118" s="141">
        <f>O118*H118</f>
        <v>0</v>
      </c>
      <c r="Q118" s="141">
        <v>2.3010199999999998</v>
      </c>
      <c r="R118" s="141">
        <f>Q118*H118</f>
        <v>21.434001299999998</v>
      </c>
      <c r="S118" s="141">
        <v>0</v>
      </c>
      <c r="T118" s="142">
        <f>S118*H118</f>
        <v>0</v>
      </c>
      <c r="AR118" s="143" t="s">
        <v>180</v>
      </c>
      <c r="AT118" s="143" t="s">
        <v>176</v>
      </c>
      <c r="AU118" s="143" t="s">
        <v>82</v>
      </c>
      <c r="AY118" s="17" t="s">
        <v>174</v>
      </c>
      <c r="BE118" s="144">
        <f>IF(N118="základní",J118,0)</f>
        <v>0</v>
      </c>
      <c r="BF118" s="144">
        <f>IF(N118="snížená",J118,0)</f>
        <v>0</v>
      </c>
      <c r="BG118" s="144">
        <f>IF(N118="zákl. přenesená",J118,0)</f>
        <v>0</v>
      </c>
      <c r="BH118" s="144">
        <f>IF(N118="sníž. přenesená",J118,0)</f>
        <v>0</v>
      </c>
      <c r="BI118" s="144">
        <f>IF(N118="nulová",J118,0)</f>
        <v>0</v>
      </c>
      <c r="BJ118" s="17" t="s">
        <v>80</v>
      </c>
      <c r="BK118" s="144">
        <f>ROUND(I118*H118,2)</f>
        <v>0</v>
      </c>
      <c r="BL118" s="17" t="s">
        <v>180</v>
      </c>
      <c r="BM118" s="143" t="s">
        <v>515</v>
      </c>
    </row>
    <row r="119" spans="2:65" s="1" customFormat="1" ht="11.25">
      <c r="B119" s="32"/>
      <c r="D119" s="145" t="s">
        <v>182</v>
      </c>
      <c r="F119" s="146" t="s">
        <v>516</v>
      </c>
      <c r="I119" s="147"/>
      <c r="L119" s="32"/>
      <c r="M119" s="148"/>
      <c r="T119" s="53"/>
      <c r="AT119" s="17" t="s">
        <v>182</v>
      </c>
      <c r="AU119" s="17" t="s">
        <v>82</v>
      </c>
    </row>
    <row r="120" spans="2:65" s="12" customFormat="1" ht="11.25">
      <c r="B120" s="149"/>
      <c r="D120" s="150" t="s">
        <v>184</v>
      </c>
      <c r="E120" s="151" t="s">
        <v>21</v>
      </c>
      <c r="F120" s="152" t="s">
        <v>502</v>
      </c>
      <c r="H120" s="151" t="s">
        <v>21</v>
      </c>
      <c r="I120" s="153"/>
      <c r="L120" s="149"/>
      <c r="M120" s="154"/>
      <c r="T120" s="155"/>
      <c r="AT120" s="151" t="s">
        <v>184</v>
      </c>
      <c r="AU120" s="151" t="s">
        <v>82</v>
      </c>
      <c r="AV120" s="12" t="s">
        <v>80</v>
      </c>
      <c r="AW120" s="12" t="s">
        <v>186</v>
      </c>
      <c r="AX120" s="12" t="s">
        <v>73</v>
      </c>
      <c r="AY120" s="151" t="s">
        <v>174</v>
      </c>
    </row>
    <row r="121" spans="2:65" s="13" customFormat="1" ht="11.25">
      <c r="B121" s="156"/>
      <c r="D121" s="150" t="s">
        <v>184</v>
      </c>
      <c r="E121" s="157" t="s">
        <v>21</v>
      </c>
      <c r="F121" s="158" t="s">
        <v>511</v>
      </c>
      <c r="H121" s="159">
        <v>7.38</v>
      </c>
      <c r="I121" s="160"/>
      <c r="L121" s="156"/>
      <c r="M121" s="161"/>
      <c r="T121" s="162"/>
      <c r="AT121" s="157" t="s">
        <v>184</v>
      </c>
      <c r="AU121" s="157" t="s">
        <v>82</v>
      </c>
      <c r="AV121" s="13" t="s">
        <v>82</v>
      </c>
      <c r="AW121" s="13" t="s">
        <v>186</v>
      </c>
      <c r="AX121" s="13" t="s">
        <v>73</v>
      </c>
      <c r="AY121" s="157" t="s">
        <v>174</v>
      </c>
    </row>
    <row r="122" spans="2:65" s="13" customFormat="1" ht="11.25">
      <c r="B122" s="156"/>
      <c r="D122" s="150" t="s">
        <v>184</v>
      </c>
      <c r="E122" s="157" t="s">
        <v>21</v>
      </c>
      <c r="F122" s="158" t="s">
        <v>512</v>
      </c>
      <c r="H122" s="159">
        <v>1.9350000000000001</v>
      </c>
      <c r="I122" s="160"/>
      <c r="L122" s="156"/>
      <c r="M122" s="161"/>
      <c r="T122" s="162"/>
      <c r="AT122" s="157" t="s">
        <v>184</v>
      </c>
      <c r="AU122" s="157" t="s">
        <v>82</v>
      </c>
      <c r="AV122" s="13" t="s">
        <v>82</v>
      </c>
      <c r="AW122" s="13" t="s">
        <v>186</v>
      </c>
      <c r="AX122" s="13" t="s">
        <v>73</v>
      </c>
      <c r="AY122" s="157" t="s">
        <v>174</v>
      </c>
    </row>
    <row r="123" spans="2:65" s="14" customFormat="1" ht="11.25">
      <c r="B123" s="163"/>
      <c r="D123" s="150" t="s">
        <v>184</v>
      </c>
      <c r="E123" s="164" t="s">
        <v>21</v>
      </c>
      <c r="F123" s="165" t="s">
        <v>505</v>
      </c>
      <c r="H123" s="166">
        <v>9.3149999999999995</v>
      </c>
      <c r="I123" s="167"/>
      <c r="L123" s="163"/>
      <c r="M123" s="168"/>
      <c r="T123" s="169"/>
      <c r="AT123" s="164" t="s">
        <v>184</v>
      </c>
      <c r="AU123" s="164" t="s">
        <v>82</v>
      </c>
      <c r="AV123" s="14" t="s">
        <v>180</v>
      </c>
      <c r="AW123" s="14" t="s">
        <v>186</v>
      </c>
      <c r="AX123" s="14" t="s">
        <v>80</v>
      </c>
      <c r="AY123" s="164" t="s">
        <v>174</v>
      </c>
    </row>
    <row r="124" spans="2:65" s="1" customFormat="1" ht="24.2" customHeight="1">
      <c r="B124" s="32"/>
      <c r="C124" s="132" t="s">
        <v>180</v>
      </c>
      <c r="D124" s="132" t="s">
        <v>176</v>
      </c>
      <c r="E124" s="133" t="s">
        <v>517</v>
      </c>
      <c r="F124" s="134" t="s">
        <v>518</v>
      </c>
      <c r="G124" s="135" t="s">
        <v>192</v>
      </c>
      <c r="H124" s="136">
        <v>1</v>
      </c>
      <c r="I124" s="137"/>
      <c r="J124" s="138">
        <f>ROUND(I124*H124,2)</f>
        <v>0</v>
      </c>
      <c r="K124" s="134" t="s">
        <v>179</v>
      </c>
      <c r="L124" s="32"/>
      <c r="M124" s="139" t="s">
        <v>21</v>
      </c>
      <c r="N124" s="140" t="s">
        <v>44</v>
      </c>
      <c r="P124" s="141">
        <f>O124*H124</f>
        <v>0</v>
      </c>
      <c r="Q124" s="141">
        <v>2.5018699999999998</v>
      </c>
      <c r="R124" s="141">
        <f>Q124*H124</f>
        <v>2.5018699999999998</v>
      </c>
      <c r="S124" s="141">
        <v>0</v>
      </c>
      <c r="T124" s="142">
        <f>S124*H124</f>
        <v>0</v>
      </c>
      <c r="AR124" s="143" t="s">
        <v>180</v>
      </c>
      <c r="AT124" s="143" t="s">
        <v>176</v>
      </c>
      <c r="AU124" s="143" t="s">
        <v>82</v>
      </c>
      <c r="AY124" s="17" t="s">
        <v>174</v>
      </c>
      <c r="BE124" s="144">
        <f>IF(N124="základní",J124,0)</f>
        <v>0</v>
      </c>
      <c r="BF124" s="144">
        <f>IF(N124="snížená",J124,0)</f>
        <v>0</v>
      </c>
      <c r="BG124" s="144">
        <f>IF(N124="zákl. přenesená",J124,0)</f>
        <v>0</v>
      </c>
      <c r="BH124" s="144">
        <f>IF(N124="sníž. přenesená",J124,0)</f>
        <v>0</v>
      </c>
      <c r="BI124" s="144">
        <f>IF(N124="nulová",J124,0)</f>
        <v>0</v>
      </c>
      <c r="BJ124" s="17" t="s">
        <v>80</v>
      </c>
      <c r="BK124" s="144">
        <f>ROUND(I124*H124,2)</f>
        <v>0</v>
      </c>
      <c r="BL124" s="17" t="s">
        <v>180</v>
      </c>
      <c r="BM124" s="143" t="s">
        <v>519</v>
      </c>
    </row>
    <row r="125" spans="2:65" s="1" customFormat="1" ht="11.25">
      <c r="B125" s="32"/>
      <c r="D125" s="145" t="s">
        <v>182</v>
      </c>
      <c r="F125" s="146" t="s">
        <v>520</v>
      </c>
      <c r="I125" s="147"/>
      <c r="L125" s="32"/>
      <c r="M125" s="148"/>
      <c r="T125" s="53"/>
      <c r="AT125" s="17" t="s">
        <v>182</v>
      </c>
      <c r="AU125" s="17" t="s">
        <v>82</v>
      </c>
    </row>
    <row r="126" spans="2:65" s="13" customFormat="1" ht="11.25">
      <c r="B126" s="156"/>
      <c r="D126" s="150" t="s">
        <v>184</v>
      </c>
      <c r="E126" s="157" t="s">
        <v>21</v>
      </c>
      <c r="F126" s="158" t="s">
        <v>521</v>
      </c>
      <c r="H126" s="159">
        <v>1</v>
      </c>
      <c r="I126" s="160"/>
      <c r="L126" s="156"/>
      <c r="M126" s="161"/>
      <c r="T126" s="162"/>
      <c r="AT126" s="157" t="s">
        <v>184</v>
      </c>
      <c r="AU126" s="157" t="s">
        <v>82</v>
      </c>
      <c r="AV126" s="13" t="s">
        <v>82</v>
      </c>
      <c r="AW126" s="13" t="s">
        <v>186</v>
      </c>
      <c r="AX126" s="13" t="s">
        <v>80</v>
      </c>
      <c r="AY126" s="157" t="s">
        <v>174</v>
      </c>
    </row>
    <row r="127" spans="2:65" s="11" customFormat="1" ht="22.9" customHeight="1">
      <c r="B127" s="120"/>
      <c r="D127" s="121" t="s">
        <v>72</v>
      </c>
      <c r="E127" s="130" t="s">
        <v>108</v>
      </c>
      <c r="F127" s="130" t="s">
        <v>522</v>
      </c>
      <c r="I127" s="123"/>
      <c r="J127" s="131">
        <f>BK127</f>
        <v>0</v>
      </c>
      <c r="L127" s="120"/>
      <c r="M127" s="125"/>
      <c r="P127" s="126">
        <f>SUM(P128:P184)</f>
        <v>0</v>
      </c>
      <c r="R127" s="126">
        <f>SUM(R128:R184)</f>
        <v>80.955383120000008</v>
      </c>
      <c r="T127" s="127">
        <f>SUM(T128:T184)</f>
        <v>0</v>
      </c>
      <c r="AR127" s="121" t="s">
        <v>80</v>
      </c>
      <c r="AT127" s="128" t="s">
        <v>72</v>
      </c>
      <c r="AU127" s="128" t="s">
        <v>80</v>
      </c>
      <c r="AY127" s="121" t="s">
        <v>174</v>
      </c>
      <c r="BK127" s="129">
        <f>SUM(BK128:BK184)</f>
        <v>0</v>
      </c>
    </row>
    <row r="128" spans="2:65" s="1" customFormat="1" ht="66.75" customHeight="1">
      <c r="B128" s="32"/>
      <c r="C128" s="132" t="s">
        <v>209</v>
      </c>
      <c r="D128" s="132" t="s">
        <v>176</v>
      </c>
      <c r="E128" s="133" t="s">
        <v>523</v>
      </c>
      <c r="F128" s="134" t="s">
        <v>524</v>
      </c>
      <c r="G128" s="135" t="s">
        <v>420</v>
      </c>
      <c r="H128" s="136">
        <v>29</v>
      </c>
      <c r="I128" s="137"/>
      <c r="J128" s="138">
        <f>ROUND(I128*H128,2)</f>
        <v>0</v>
      </c>
      <c r="K128" s="134" t="s">
        <v>179</v>
      </c>
      <c r="L128" s="32"/>
      <c r="M128" s="139" t="s">
        <v>21</v>
      </c>
      <c r="N128" s="140" t="s">
        <v>44</v>
      </c>
      <c r="P128" s="141">
        <f>O128*H128</f>
        <v>0</v>
      </c>
      <c r="Q128" s="141">
        <v>2.0709999999999999E-2</v>
      </c>
      <c r="R128" s="141">
        <f>Q128*H128</f>
        <v>0.60058999999999996</v>
      </c>
      <c r="S128" s="141">
        <v>0</v>
      </c>
      <c r="T128" s="142">
        <f>S128*H128</f>
        <v>0</v>
      </c>
      <c r="AR128" s="143" t="s">
        <v>180</v>
      </c>
      <c r="AT128" s="143" t="s">
        <v>176</v>
      </c>
      <c r="AU128" s="143" t="s">
        <v>82</v>
      </c>
      <c r="AY128" s="17" t="s">
        <v>174</v>
      </c>
      <c r="BE128" s="144">
        <f>IF(N128="základní",J128,0)</f>
        <v>0</v>
      </c>
      <c r="BF128" s="144">
        <f>IF(N128="snížená",J128,0)</f>
        <v>0</v>
      </c>
      <c r="BG128" s="144">
        <f>IF(N128="zákl. přenesená",J128,0)</f>
        <v>0</v>
      </c>
      <c r="BH128" s="144">
        <f>IF(N128="sníž. přenesená",J128,0)</f>
        <v>0</v>
      </c>
      <c r="BI128" s="144">
        <f>IF(N128="nulová",J128,0)</f>
        <v>0</v>
      </c>
      <c r="BJ128" s="17" t="s">
        <v>80</v>
      </c>
      <c r="BK128" s="144">
        <f>ROUND(I128*H128,2)</f>
        <v>0</v>
      </c>
      <c r="BL128" s="17" t="s">
        <v>180</v>
      </c>
      <c r="BM128" s="143" t="s">
        <v>525</v>
      </c>
    </row>
    <row r="129" spans="2:65" s="1" customFormat="1" ht="11.25">
      <c r="B129" s="32"/>
      <c r="D129" s="145" t="s">
        <v>182</v>
      </c>
      <c r="F129" s="146" t="s">
        <v>526</v>
      </c>
      <c r="I129" s="147"/>
      <c r="L129" s="32"/>
      <c r="M129" s="148"/>
      <c r="T129" s="53"/>
      <c r="AT129" s="17" t="s">
        <v>182</v>
      </c>
      <c r="AU129" s="17" t="s">
        <v>82</v>
      </c>
    </row>
    <row r="130" spans="2:65" s="12" customFormat="1" ht="11.25">
      <c r="B130" s="149"/>
      <c r="D130" s="150" t="s">
        <v>184</v>
      </c>
      <c r="E130" s="151" t="s">
        <v>21</v>
      </c>
      <c r="F130" s="152" t="s">
        <v>527</v>
      </c>
      <c r="H130" s="151" t="s">
        <v>21</v>
      </c>
      <c r="I130" s="153"/>
      <c r="L130" s="149"/>
      <c r="M130" s="154"/>
      <c r="T130" s="155"/>
      <c r="AT130" s="151" t="s">
        <v>184</v>
      </c>
      <c r="AU130" s="151" t="s">
        <v>82</v>
      </c>
      <c r="AV130" s="12" t="s">
        <v>80</v>
      </c>
      <c r="AW130" s="12" t="s">
        <v>186</v>
      </c>
      <c r="AX130" s="12" t="s">
        <v>73</v>
      </c>
      <c r="AY130" s="151" t="s">
        <v>174</v>
      </c>
    </row>
    <row r="131" spans="2:65" s="13" customFormat="1" ht="11.25">
      <c r="B131" s="156"/>
      <c r="D131" s="150" t="s">
        <v>184</v>
      </c>
      <c r="E131" s="157" t="s">
        <v>21</v>
      </c>
      <c r="F131" s="158" t="s">
        <v>528</v>
      </c>
      <c r="H131" s="159">
        <v>19</v>
      </c>
      <c r="I131" s="160"/>
      <c r="L131" s="156"/>
      <c r="M131" s="161"/>
      <c r="T131" s="162"/>
      <c r="AT131" s="157" t="s">
        <v>184</v>
      </c>
      <c r="AU131" s="157" t="s">
        <v>82</v>
      </c>
      <c r="AV131" s="13" t="s">
        <v>82</v>
      </c>
      <c r="AW131" s="13" t="s">
        <v>186</v>
      </c>
      <c r="AX131" s="13" t="s">
        <v>73</v>
      </c>
      <c r="AY131" s="157" t="s">
        <v>174</v>
      </c>
    </row>
    <row r="132" spans="2:65" s="13" customFormat="1" ht="11.25">
      <c r="B132" s="156"/>
      <c r="D132" s="150" t="s">
        <v>184</v>
      </c>
      <c r="E132" s="157" t="s">
        <v>21</v>
      </c>
      <c r="F132" s="158" t="s">
        <v>529</v>
      </c>
      <c r="H132" s="159">
        <v>10</v>
      </c>
      <c r="I132" s="160"/>
      <c r="L132" s="156"/>
      <c r="M132" s="161"/>
      <c r="T132" s="162"/>
      <c r="AT132" s="157" t="s">
        <v>184</v>
      </c>
      <c r="AU132" s="157" t="s">
        <v>82</v>
      </c>
      <c r="AV132" s="13" t="s">
        <v>82</v>
      </c>
      <c r="AW132" s="13" t="s">
        <v>186</v>
      </c>
      <c r="AX132" s="13" t="s">
        <v>73</v>
      </c>
      <c r="AY132" s="157" t="s">
        <v>174</v>
      </c>
    </row>
    <row r="133" spans="2:65" s="14" customFormat="1" ht="11.25">
      <c r="B133" s="163"/>
      <c r="D133" s="150" t="s">
        <v>184</v>
      </c>
      <c r="E133" s="164" t="s">
        <v>21</v>
      </c>
      <c r="F133" s="165" t="s">
        <v>226</v>
      </c>
      <c r="H133" s="166">
        <v>29</v>
      </c>
      <c r="I133" s="167"/>
      <c r="L133" s="163"/>
      <c r="M133" s="168"/>
      <c r="T133" s="169"/>
      <c r="AT133" s="164" t="s">
        <v>184</v>
      </c>
      <c r="AU133" s="164" t="s">
        <v>82</v>
      </c>
      <c r="AV133" s="14" t="s">
        <v>180</v>
      </c>
      <c r="AW133" s="14" t="s">
        <v>186</v>
      </c>
      <c r="AX133" s="14" t="s">
        <v>80</v>
      </c>
      <c r="AY133" s="164" t="s">
        <v>174</v>
      </c>
    </row>
    <row r="134" spans="2:65" s="1" customFormat="1" ht="66.75" customHeight="1">
      <c r="B134" s="32"/>
      <c r="C134" s="132" t="s">
        <v>215</v>
      </c>
      <c r="D134" s="132" t="s">
        <v>176</v>
      </c>
      <c r="E134" s="133" t="s">
        <v>530</v>
      </c>
      <c r="F134" s="134" t="s">
        <v>531</v>
      </c>
      <c r="G134" s="135" t="s">
        <v>420</v>
      </c>
      <c r="H134" s="136">
        <v>15</v>
      </c>
      <c r="I134" s="137"/>
      <c r="J134" s="138">
        <f>ROUND(I134*H134,2)</f>
        <v>0</v>
      </c>
      <c r="K134" s="134" t="s">
        <v>179</v>
      </c>
      <c r="L134" s="32"/>
      <c r="M134" s="139" t="s">
        <v>21</v>
      </c>
      <c r="N134" s="140" t="s">
        <v>44</v>
      </c>
      <c r="P134" s="141">
        <f>O134*H134</f>
        <v>0</v>
      </c>
      <c r="Q134" s="141">
        <v>2.375E-2</v>
      </c>
      <c r="R134" s="141">
        <f>Q134*H134</f>
        <v>0.35625000000000001</v>
      </c>
      <c r="S134" s="141">
        <v>0</v>
      </c>
      <c r="T134" s="142">
        <f>S134*H134</f>
        <v>0</v>
      </c>
      <c r="AR134" s="143" t="s">
        <v>180</v>
      </c>
      <c r="AT134" s="143" t="s">
        <v>176</v>
      </c>
      <c r="AU134" s="143" t="s">
        <v>82</v>
      </c>
      <c r="AY134" s="17" t="s">
        <v>174</v>
      </c>
      <c r="BE134" s="144">
        <f>IF(N134="základní",J134,0)</f>
        <v>0</v>
      </c>
      <c r="BF134" s="144">
        <f>IF(N134="snížená",J134,0)</f>
        <v>0</v>
      </c>
      <c r="BG134" s="144">
        <f>IF(N134="zákl. přenesená",J134,0)</f>
        <v>0</v>
      </c>
      <c r="BH134" s="144">
        <f>IF(N134="sníž. přenesená",J134,0)</f>
        <v>0</v>
      </c>
      <c r="BI134" s="144">
        <f>IF(N134="nulová",J134,0)</f>
        <v>0</v>
      </c>
      <c r="BJ134" s="17" t="s">
        <v>80</v>
      </c>
      <c r="BK134" s="144">
        <f>ROUND(I134*H134,2)</f>
        <v>0</v>
      </c>
      <c r="BL134" s="17" t="s">
        <v>180</v>
      </c>
      <c r="BM134" s="143" t="s">
        <v>532</v>
      </c>
    </row>
    <row r="135" spans="2:65" s="1" customFormat="1" ht="11.25">
      <c r="B135" s="32"/>
      <c r="D135" s="145" t="s">
        <v>182</v>
      </c>
      <c r="F135" s="146" t="s">
        <v>533</v>
      </c>
      <c r="I135" s="147"/>
      <c r="L135" s="32"/>
      <c r="M135" s="148"/>
      <c r="T135" s="53"/>
      <c r="AT135" s="17" t="s">
        <v>182</v>
      </c>
      <c r="AU135" s="17" t="s">
        <v>82</v>
      </c>
    </row>
    <row r="136" spans="2:65" s="12" customFormat="1" ht="11.25">
      <c r="B136" s="149"/>
      <c r="D136" s="150" t="s">
        <v>184</v>
      </c>
      <c r="E136" s="151" t="s">
        <v>21</v>
      </c>
      <c r="F136" s="152" t="s">
        <v>527</v>
      </c>
      <c r="H136" s="151" t="s">
        <v>21</v>
      </c>
      <c r="I136" s="153"/>
      <c r="L136" s="149"/>
      <c r="M136" s="154"/>
      <c r="T136" s="155"/>
      <c r="AT136" s="151" t="s">
        <v>184</v>
      </c>
      <c r="AU136" s="151" t="s">
        <v>82</v>
      </c>
      <c r="AV136" s="12" t="s">
        <v>80</v>
      </c>
      <c r="AW136" s="12" t="s">
        <v>186</v>
      </c>
      <c r="AX136" s="12" t="s">
        <v>73</v>
      </c>
      <c r="AY136" s="151" t="s">
        <v>174</v>
      </c>
    </row>
    <row r="137" spans="2:65" s="13" customFormat="1" ht="11.25">
      <c r="B137" s="156"/>
      <c r="D137" s="150" t="s">
        <v>184</v>
      </c>
      <c r="E137" s="157" t="s">
        <v>21</v>
      </c>
      <c r="F137" s="158" t="s">
        <v>534</v>
      </c>
      <c r="H137" s="159">
        <v>2</v>
      </c>
      <c r="I137" s="160"/>
      <c r="L137" s="156"/>
      <c r="M137" s="161"/>
      <c r="T137" s="162"/>
      <c r="AT137" s="157" t="s">
        <v>184</v>
      </c>
      <c r="AU137" s="157" t="s">
        <v>82</v>
      </c>
      <c r="AV137" s="13" t="s">
        <v>82</v>
      </c>
      <c r="AW137" s="13" t="s">
        <v>186</v>
      </c>
      <c r="AX137" s="13" t="s">
        <v>73</v>
      </c>
      <c r="AY137" s="157" t="s">
        <v>174</v>
      </c>
    </row>
    <row r="138" spans="2:65" s="13" customFormat="1" ht="11.25">
      <c r="B138" s="156"/>
      <c r="D138" s="150" t="s">
        <v>184</v>
      </c>
      <c r="E138" s="157" t="s">
        <v>21</v>
      </c>
      <c r="F138" s="158" t="s">
        <v>535</v>
      </c>
      <c r="H138" s="159">
        <v>8</v>
      </c>
      <c r="I138" s="160"/>
      <c r="L138" s="156"/>
      <c r="M138" s="161"/>
      <c r="T138" s="162"/>
      <c r="AT138" s="157" t="s">
        <v>184</v>
      </c>
      <c r="AU138" s="157" t="s">
        <v>82</v>
      </c>
      <c r="AV138" s="13" t="s">
        <v>82</v>
      </c>
      <c r="AW138" s="13" t="s">
        <v>186</v>
      </c>
      <c r="AX138" s="13" t="s">
        <v>73</v>
      </c>
      <c r="AY138" s="157" t="s">
        <v>174</v>
      </c>
    </row>
    <row r="139" spans="2:65" s="13" customFormat="1" ht="11.25">
      <c r="B139" s="156"/>
      <c r="D139" s="150" t="s">
        <v>184</v>
      </c>
      <c r="E139" s="157" t="s">
        <v>21</v>
      </c>
      <c r="F139" s="158" t="s">
        <v>536</v>
      </c>
      <c r="H139" s="159">
        <v>5</v>
      </c>
      <c r="I139" s="160"/>
      <c r="L139" s="156"/>
      <c r="M139" s="161"/>
      <c r="T139" s="162"/>
      <c r="AT139" s="157" t="s">
        <v>184</v>
      </c>
      <c r="AU139" s="157" t="s">
        <v>82</v>
      </c>
      <c r="AV139" s="13" t="s">
        <v>82</v>
      </c>
      <c r="AW139" s="13" t="s">
        <v>186</v>
      </c>
      <c r="AX139" s="13" t="s">
        <v>73</v>
      </c>
      <c r="AY139" s="157" t="s">
        <v>174</v>
      </c>
    </row>
    <row r="140" spans="2:65" s="14" customFormat="1" ht="11.25">
      <c r="B140" s="163"/>
      <c r="D140" s="150" t="s">
        <v>184</v>
      </c>
      <c r="E140" s="164" t="s">
        <v>21</v>
      </c>
      <c r="F140" s="165" t="s">
        <v>226</v>
      </c>
      <c r="H140" s="166">
        <v>15</v>
      </c>
      <c r="I140" s="167"/>
      <c r="L140" s="163"/>
      <c r="M140" s="168"/>
      <c r="T140" s="169"/>
      <c r="AT140" s="164" t="s">
        <v>184</v>
      </c>
      <c r="AU140" s="164" t="s">
        <v>82</v>
      </c>
      <c r="AV140" s="14" t="s">
        <v>180</v>
      </c>
      <c r="AW140" s="14" t="s">
        <v>186</v>
      </c>
      <c r="AX140" s="14" t="s">
        <v>80</v>
      </c>
      <c r="AY140" s="164" t="s">
        <v>174</v>
      </c>
    </row>
    <row r="141" spans="2:65" s="1" customFormat="1" ht="66.75" customHeight="1">
      <c r="B141" s="32"/>
      <c r="C141" s="132" t="s">
        <v>228</v>
      </c>
      <c r="D141" s="132" t="s">
        <v>176</v>
      </c>
      <c r="E141" s="133" t="s">
        <v>537</v>
      </c>
      <c r="F141" s="134" t="s">
        <v>538</v>
      </c>
      <c r="G141" s="135" t="s">
        <v>420</v>
      </c>
      <c r="H141" s="136">
        <v>9</v>
      </c>
      <c r="I141" s="137"/>
      <c r="J141" s="138">
        <f>ROUND(I141*H141,2)</f>
        <v>0</v>
      </c>
      <c r="K141" s="134" t="s">
        <v>179</v>
      </c>
      <c r="L141" s="32"/>
      <c r="M141" s="139" t="s">
        <v>21</v>
      </c>
      <c r="N141" s="140" t="s">
        <v>44</v>
      </c>
      <c r="P141" s="141">
        <f>O141*H141</f>
        <v>0</v>
      </c>
      <c r="Q141" s="141">
        <v>3.3520000000000001E-2</v>
      </c>
      <c r="R141" s="141">
        <f>Q141*H141</f>
        <v>0.30168</v>
      </c>
      <c r="S141" s="141">
        <v>0</v>
      </c>
      <c r="T141" s="142">
        <f>S141*H141</f>
        <v>0</v>
      </c>
      <c r="AR141" s="143" t="s">
        <v>180</v>
      </c>
      <c r="AT141" s="143" t="s">
        <v>176</v>
      </c>
      <c r="AU141" s="143" t="s">
        <v>82</v>
      </c>
      <c r="AY141" s="17" t="s">
        <v>174</v>
      </c>
      <c r="BE141" s="144">
        <f>IF(N141="základní",J141,0)</f>
        <v>0</v>
      </c>
      <c r="BF141" s="144">
        <f>IF(N141="snížená",J141,0)</f>
        <v>0</v>
      </c>
      <c r="BG141" s="144">
        <f>IF(N141="zákl. přenesená",J141,0)</f>
        <v>0</v>
      </c>
      <c r="BH141" s="144">
        <f>IF(N141="sníž. přenesená",J141,0)</f>
        <v>0</v>
      </c>
      <c r="BI141" s="144">
        <f>IF(N141="nulová",J141,0)</f>
        <v>0</v>
      </c>
      <c r="BJ141" s="17" t="s">
        <v>80</v>
      </c>
      <c r="BK141" s="144">
        <f>ROUND(I141*H141,2)</f>
        <v>0</v>
      </c>
      <c r="BL141" s="17" t="s">
        <v>180</v>
      </c>
      <c r="BM141" s="143" t="s">
        <v>539</v>
      </c>
    </row>
    <row r="142" spans="2:65" s="1" customFormat="1" ht="11.25">
      <c r="B142" s="32"/>
      <c r="D142" s="145" t="s">
        <v>182</v>
      </c>
      <c r="F142" s="146" t="s">
        <v>540</v>
      </c>
      <c r="I142" s="147"/>
      <c r="L142" s="32"/>
      <c r="M142" s="148"/>
      <c r="T142" s="53"/>
      <c r="AT142" s="17" t="s">
        <v>182</v>
      </c>
      <c r="AU142" s="17" t="s">
        <v>82</v>
      </c>
    </row>
    <row r="143" spans="2:65" s="12" customFormat="1" ht="11.25">
      <c r="B143" s="149"/>
      <c r="D143" s="150" t="s">
        <v>184</v>
      </c>
      <c r="E143" s="151" t="s">
        <v>21</v>
      </c>
      <c r="F143" s="152" t="s">
        <v>527</v>
      </c>
      <c r="H143" s="151" t="s">
        <v>21</v>
      </c>
      <c r="I143" s="153"/>
      <c r="L143" s="149"/>
      <c r="M143" s="154"/>
      <c r="T143" s="155"/>
      <c r="AT143" s="151" t="s">
        <v>184</v>
      </c>
      <c r="AU143" s="151" t="s">
        <v>82</v>
      </c>
      <c r="AV143" s="12" t="s">
        <v>80</v>
      </c>
      <c r="AW143" s="12" t="s">
        <v>186</v>
      </c>
      <c r="AX143" s="12" t="s">
        <v>73</v>
      </c>
      <c r="AY143" s="151" t="s">
        <v>174</v>
      </c>
    </row>
    <row r="144" spans="2:65" s="13" customFormat="1" ht="11.25">
      <c r="B144" s="156"/>
      <c r="D144" s="150" t="s">
        <v>184</v>
      </c>
      <c r="E144" s="157" t="s">
        <v>21</v>
      </c>
      <c r="F144" s="158" t="s">
        <v>541</v>
      </c>
      <c r="H144" s="159">
        <v>5</v>
      </c>
      <c r="I144" s="160"/>
      <c r="L144" s="156"/>
      <c r="M144" s="161"/>
      <c r="T144" s="162"/>
      <c r="AT144" s="157" t="s">
        <v>184</v>
      </c>
      <c r="AU144" s="157" t="s">
        <v>82</v>
      </c>
      <c r="AV144" s="13" t="s">
        <v>82</v>
      </c>
      <c r="AW144" s="13" t="s">
        <v>186</v>
      </c>
      <c r="AX144" s="13" t="s">
        <v>73</v>
      </c>
      <c r="AY144" s="157" t="s">
        <v>174</v>
      </c>
    </row>
    <row r="145" spans="2:65" s="13" customFormat="1" ht="11.25">
      <c r="B145" s="156"/>
      <c r="D145" s="150" t="s">
        <v>184</v>
      </c>
      <c r="E145" s="157" t="s">
        <v>21</v>
      </c>
      <c r="F145" s="158" t="s">
        <v>542</v>
      </c>
      <c r="H145" s="159">
        <v>4</v>
      </c>
      <c r="I145" s="160"/>
      <c r="L145" s="156"/>
      <c r="M145" s="161"/>
      <c r="T145" s="162"/>
      <c r="AT145" s="157" t="s">
        <v>184</v>
      </c>
      <c r="AU145" s="157" t="s">
        <v>82</v>
      </c>
      <c r="AV145" s="13" t="s">
        <v>82</v>
      </c>
      <c r="AW145" s="13" t="s">
        <v>186</v>
      </c>
      <c r="AX145" s="13" t="s">
        <v>73</v>
      </c>
      <c r="AY145" s="157" t="s">
        <v>174</v>
      </c>
    </row>
    <row r="146" spans="2:65" s="14" customFormat="1" ht="11.25">
      <c r="B146" s="163"/>
      <c r="D146" s="150" t="s">
        <v>184</v>
      </c>
      <c r="E146" s="164" t="s">
        <v>21</v>
      </c>
      <c r="F146" s="165" t="s">
        <v>226</v>
      </c>
      <c r="H146" s="166">
        <v>9</v>
      </c>
      <c r="I146" s="167"/>
      <c r="L146" s="163"/>
      <c r="M146" s="168"/>
      <c r="T146" s="169"/>
      <c r="AT146" s="164" t="s">
        <v>184</v>
      </c>
      <c r="AU146" s="164" t="s">
        <v>82</v>
      </c>
      <c r="AV146" s="14" t="s">
        <v>180</v>
      </c>
      <c r="AW146" s="14" t="s">
        <v>186</v>
      </c>
      <c r="AX146" s="14" t="s">
        <v>80</v>
      </c>
      <c r="AY146" s="164" t="s">
        <v>174</v>
      </c>
    </row>
    <row r="147" spans="2:65" s="1" customFormat="1" ht="44.25" customHeight="1">
      <c r="B147" s="32"/>
      <c r="C147" s="132" t="s">
        <v>234</v>
      </c>
      <c r="D147" s="132" t="s">
        <v>176</v>
      </c>
      <c r="E147" s="133" t="s">
        <v>543</v>
      </c>
      <c r="F147" s="134" t="s">
        <v>544</v>
      </c>
      <c r="G147" s="135" t="s">
        <v>420</v>
      </c>
      <c r="H147" s="136">
        <v>2</v>
      </c>
      <c r="I147" s="137"/>
      <c r="J147" s="138">
        <f>ROUND(I147*H147,2)</f>
        <v>0</v>
      </c>
      <c r="K147" s="134" t="s">
        <v>179</v>
      </c>
      <c r="L147" s="32"/>
      <c r="M147" s="139" t="s">
        <v>21</v>
      </c>
      <c r="N147" s="140" t="s">
        <v>44</v>
      </c>
      <c r="P147" s="141">
        <f>O147*H147</f>
        <v>0</v>
      </c>
      <c r="Q147" s="141">
        <v>2.0209999999999999E-2</v>
      </c>
      <c r="R147" s="141">
        <f>Q147*H147</f>
        <v>4.0419999999999998E-2</v>
      </c>
      <c r="S147" s="141">
        <v>0</v>
      </c>
      <c r="T147" s="142">
        <f>S147*H147</f>
        <v>0</v>
      </c>
      <c r="AR147" s="143" t="s">
        <v>180</v>
      </c>
      <c r="AT147" s="143" t="s">
        <v>176</v>
      </c>
      <c r="AU147" s="143" t="s">
        <v>82</v>
      </c>
      <c r="AY147" s="17" t="s">
        <v>174</v>
      </c>
      <c r="BE147" s="144">
        <f>IF(N147="základní",J147,0)</f>
        <v>0</v>
      </c>
      <c r="BF147" s="144">
        <f>IF(N147="snížená",J147,0)</f>
        <v>0</v>
      </c>
      <c r="BG147" s="144">
        <f>IF(N147="zákl. přenesená",J147,0)</f>
        <v>0</v>
      </c>
      <c r="BH147" s="144">
        <f>IF(N147="sníž. přenesená",J147,0)</f>
        <v>0</v>
      </c>
      <c r="BI147" s="144">
        <f>IF(N147="nulová",J147,0)</f>
        <v>0</v>
      </c>
      <c r="BJ147" s="17" t="s">
        <v>80</v>
      </c>
      <c r="BK147" s="144">
        <f>ROUND(I147*H147,2)</f>
        <v>0</v>
      </c>
      <c r="BL147" s="17" t="s">
        <v>180</v>
      </c>
      <c r="BM147" s="143" t="s">
        <v>545</v>
      </c>
    </row>
    <row r="148" spans="2:65" s="1" customFormat="1" ht="11.25">
      <c r="B148" s="32"/>
      <c r="D148" s="145" t="s">
        <v>182</v>
      </c>
      <c r="F148" s="146" t="s">
        <v>546</v>
      </c>
      <c r="I148" s="147"/>
      <c r="L148" s="32"/>
      <c r="M148" s="148"/>
      <c r="T148" s="53"/>
      <c r="AT148" s="17" t="s">
        <v>182</v>
      </c>
      <c r="AU148" s="17" t="s">
        <v>82</v>
      </c>
    </row>
    <row r="149" spans="2:65" s="12" customFormat="1" ht="11.25">
      <c r="B149" s="149"/>
      <c r="D149" s="150" t="s">
        <v>184</v>
      </c>
      <c r="E149" s="151" t="s">
        <v>21</v>
      </c>
      <c r="F149" s="152" t="s">
        <v>527</v>
      </c>
      <c r="H149" s="151" t="s">
        <v>21</v>
      </c>
      <c r="I149" s="153"/>
      <c r="L149" s="149"/>
      <c r="M149" s="154"/>
      <c r="T149" s="155"/>
      <c r="AT149" s="151" t="s">
        <v>184</v>
      </c>
      <c r="AU149" s="151" t="s">
        <v>82</v>
      </c>
      <c r="AV149" s="12" t="s">
        <v>80</v>
      </c>
      <c r="AW149" s="12" t="s">
        <v>186</v>
      </c>
      <c r="AX149" s="12" t="s">
        <v>73</v>
      </c>
      <c r="AY149" s="151" t="s">
        <v>174</v>
      </c>
    </row>
    <row r="150" spans="2:65" s="13" customFormat="1" ht="11.25">
      <c r="B150" s="156"/>
      <c r="D150" s="150" t="s">
        <v>184</v>
      </c>
      <c r="E150" s="157" t="s">
        <v>21</v>
      </c>
      <c r="F150" s="158" t="s">
        <v>534</v>
      </c>
      <c r="H150" s="159">
        <v>2</v>
      </c>
      <c r="I150" s="160"/>
      <c r="L150" s="156"/>
      <c r="M150" s="161"/>
      <c r="T150" s="162"/>
      <c r="AT150" s="157" t="s">
        <v>184</v>
      </c>
      <c r="AU150" s="157" t="s">
        <v>82</v>
      </c>
      <c r="AV150" s="13" t="s">
        <v>82</v>
      </c>
      <c r="AW150" s="13" t="s">
        <v>186</v>
      </c>
      <c r="AX150" s="13" t="s">
        <v>80</v>
      </c>
      <c r="AY150" s="157" t="s">
        <v>174</v>
      </c>
    </row>
    <row r="151" spans="2:65" s="1" customFormat="1" ht="44.25" customHeight="1">
      <c r="B151" s="32"/>
      <c r="C151" s="132" t="s">
        <v>207</v>
      </c>
      <c r="D151" s="132" t="s">
        <v>176</v>
      </c>
      <c r="E151" s="133" t="s">
        <v>547</v>
      </c>
      <c r="F151" s="134" t="s">
        <v>548</v>
      </c>
      <c r="G151" s="135" t="s">
        <v>420</v>
      </c>
      <c r="H151" s="136">
        <v>7</v>
      </c>
      <c r="I151" s="137"/>
      <c r="J151" s="138">
        <f>ROUND(I151*H151,2)</f>
        <v>0</v>
      </c>
      <c r="K151" s="134" t="s">
        <v>179</v>
      </c>
      <c r="L151" s="32"/>
      <c r="M151" s="139" t="s">
        <v>21</v>
      </c>
      <c r="N151" s="140" t="s">
        <v>44</v>
      </c>
      <c r="P151" s="141">
        <f>O151*H151</f>
        <v>0</v>
      </c>
      <c r="Q151" s="141">
        <v>2.6280000000000001E-2</v>
      </c>
      <c r="R151" s="141">
        <f>Q151*H151</f>
        <v>0.18396000000000001</v>
      </c>
      <c r="S151" s="141">
        <v>0</v>
      </c>
      <c r="T151" s="142">
        <f>S151*H151</f>
        <v>0</v>
      </c>
      <c r="AR151" s="143" t="s">
        <v>180</v>
      </c>
      <c r="AT151" s="143" t="s">
        <v>176</v>
      </c>
      <c r="AU151" s="143" t="s">
        <v>82</v>
      </c>
      <c r="AY151" s="17" t="s">
        <v>174</v>
      </c>
      <c r="BE151" s="144">
        <f>IF(N151="základní",J151,0)</f>
        <v>0</v>
      </c>
      <c r="BF151" s="144">
        <f>IF(N151="snížená",J151,0)</f>
        <v>0</v>
      </c>
      <c r="BG151" s="144">
        <f>IF(N151="zákl. přenesená",J151,0)</f>
        <v>0</v>
      </c>
      <c r="BH151" s="144">
        <f>IF(N151="sníž. přenesená",J151,0)</f>
        <v>0</v>
      </c>
      <c r="BI151" s="144">
        <f>IF(N151="nulová",J151,0)</f>
        <v>0</v>
      </c>
      <c r="BJ151" s="17" t="s">
        <v>80</v>
      </c>
      <c r="BK151" s="144">
        <f>ROUND(I151*H151,2)</f>
        <v>0</v>
      </c>
      <c r="BL151" s="17" t="s">
        <v>180</v>
      </c>
      <c r="BM151" s="143" t="s">
        <v>549</v>
      </c>
    </row>
    <row r="152" spans="2:65" s="1" customFormat="1" ht="11.25">
      <c r="B152" s="32"/>
      <c r="D152" s="145" t="s">
        <v>182</v>
      </c>
      <c r="F152" s="146" t="s">
        <v>550</v>
      </c>
      <c r="I152" s="147"/>
      <c r="L152" s="32"/>
      <c r="M152" s="148"/>
      <c r="T152" s="53"/>
      <c r="AT152" s="17" t="s">
        <v>182</v>
      </c>
      <c r="AU152" s="17" t="s">
        <v>82</v>
      </c>
    </row>
    <row r="153" spans="2:65" s="12" customFormat="1" ht="11.25">
      <c r="B153" s="149"/>
      <c r="D153" s="150" t="s">
        <v>184</v>
      </c>
      <c r="E153" s="151" t="s">
        <v>21</v>
      </c>
      <c r="F153" s="152" t="s">
        <v>527</v>
      </c>
      <c r="H153" s="151" t="s">
        <v>21</v>
      </c>
      <c r="I153" s="153"/>
      <c r="L153" s="149"/>
      <c r="M153" s="154"/>
      <c r="T153" s="155"/>
      <c r="AT153" s="151" t="s">
        <v>184</v>
      </c>
      <c r="AU153" s="151" t="s">
        <v>82</v>
      </c>
      <c r="AV153" s="12" t="s">
        <v>80</v>
      </c>
      <c r="AW153" s="12" t="s">
        <v>186</v>
      </c>
      <c r="AX153" s="12" t="s">
        <v>73</v>
      </c>
      <c r="AY153" s="151" t="s">
        <v>174</v>
      </c>
    </row>
    <row r="154" spans="2:65" s="13" customFormat="1" ht="11.25">
      <c r="B154" s="156"/>
      <c r="D154" s="150" t="s">
        <v>184</v>
      </c>
      <c r="E154" s="157" t="s">
        <v>21</v>
      </c>
      <c r="F154" s="158" t="s">
        <v>551</v>
      </c>
      <c r="H154" s="159">
        <v>7</v>
      </c>
      <c r="I154" s="160"/>
      <c r="L154" s="156"/>
      <c r="M154" s="161"/>
      <c r="T154" s="162"/>
      <c r="AT154" s="157" t="s">
        <v>184</v>
      </c>
      <c r="AU154" s="157" t="s">
        <v>82</v>
      </c>
      <c r="AV154" s="13" t="s">
        <v>82</v>
      </c>
      <c r="AW154" s="13" t="s">
        <v>186</v>
      </c>
      <c r="AX154" s="13" t="s">
        <v>80</v>
      </c>
      <c r="AY154" s="157" t="s">
        <v>174</v>
      </c>
    </row>
    <row r="155" spans="2:65" s="1" customFormat="1" ht="37.9" customHeight="1">
      <c r="B155" s="32"/>
      <c r="C155" s="132" t="s">
        <v>249</v>
      </c>
      <c r="D155" s="132" t="s">
        <v>176</v>
      </c>
      <c r="E155" s="133" t="s">
        <v>552</v>
      </c>
      <c r="F155" s="134" t="s">
        <v>553</v>
      </c>
      <c r="G155" s="135" t="s">
        <v>420</v>
      </c>
      <c r="H155" s="136">
        <v>8</v>
      </c>
      <c r="I155" s="137"/>
      <c r="J155" s="138">
        <f>ROUND(I155*H155,2)</f>
        <v>0</v>
      </c>
      <c r="K155" s="134" t="s">
        <v>179</v>
      </c>
      <c r="L155" s="32"/>
      <c r="M155" s="139" t="s">
        <v>21</v>
      </c>
      <c r="N155" s="140" t="s">
        <v>44</v>
      </c>
      <c r="P155" s="141">
        <f>O155*H155</f>
        <v>0</v>
      </c>
      <c r="Q155" s="141">
        <v>0.12705</v>
      </c>
      <c r="R155" s="141">
        <f>Q155*H155</f>
        <v>1.0164</v>
      </c>
      <c r="S155" s="141">
        <v>0</v>
      </c>
      <c r="T155" s="142">
        <f>S155*H155</f>
        <v>0</v>
      </c>
      <c r="AR155" s="143" t="s">
        <v>180</v>
      </c>
      <c r="AT155" s="143" t="s">
        <v>176</v>
      </c>
      <c r="AU155" s="143" t="s">
        <v>82</v>
      </c>
      <c r="AY155" s="17" t="s">
        <v>174</v>
      </c>
      <c r="BE155" s="144">
        <f>IF(N155="základní",J155,0)</f>
        <v>0</v>
      </c>
      <c r="BF155" s="144">
        <f>IF(N155="snížená",J155,0)</f>
        <v>0</v>
      </c>
      <c r="BG155" s="144">
        <f>IF(N155="zákl. přenesená",J155,0)</f>
        <v>0</v>
      </c>
      <c r="BH155" s="144">
        <f>IF(N155="sníž. přenesená",J155,0)</f>
        <v>0</v>
      </c>
      <c r="BI155" s="144">
        <f>IF(N155="nulová",J155,0)</f>
        <v>0</v>
      </c>
      <c r="BJ155" s="17" t="s">
        <v>80</v>
      </c>
      <c r="BK155" s="144">
        <f>ROUND(I155*H155,2)</f>
        <v>0</v>
      </c>
      <c r="BL155" s="17" t="s">
        <v>180</v>
      </c>
      <c r="BM155" s="143" t="s">
        <v>554</v>
      </c>
    </row>
    <row r="156" spans="2:65" s="1" customFormat="1" ht="11.25">
      <c r="B156" s="32"/>
      <c r="D156" s="145" t="s">
        <v>182</v>
      </c>
      <c r="F156" s="146" t="s">
        <v>555</v>
      </c>
      <c r="I156" s="147"/>
      <c r="L156" s="32"/>
      <c r="M156" s="148"/>
      <c r="T156" s="53"/>
      <c r="AT156" s="17" t="s">
        <v>182</v>
      </c>
      <c r="AU156" s="17" t="s">
        <v>82</v>
      </c>
    </row>
    <row r="157" spans="2:65" s="12" customFormat="1" ht="11.25">
      <c r="B157" s="149"/>
      <c r="D157" s="150" t="s">
        <v>184</v>
      </c>
      <c r="E157" s="151" t="s">
        <v>21</v>
      </c>
      <c r="F157" s="152" t="s">
        <v>527</v>
      </c>
      <c r="H157" s="151" t="s">
        <v>21</v>
      </c>
      <c r="I157" s="153"/>
      <c r="L157" s="149"/>
      <c r="M157" s="154"/>
      <c r="T157" s="155"/>
      <c r="AT157" s="151" t="s">
        <v>184</v>
      </c>
      <c r="AU157" s="151" t="s">
        <v>82</v>
      </c>
      <c r="AV157" s="12" t="s">
        <v>80</v>
      </c>
      <c r="AW157" s="12" t="s">
        <v>186</v>
      </c>
      <c r="AX157" s="12" t="s">
        <v>73</v>
      </c>
      <c r="AY157" s="151" t="s">
        <v>174</v>
      </c>
    </row>
    <row r="158" spans="2:65" s="13" customFormat="1" ht="11.25">
      <c r="B158" s="156"/>
      <c r="D158" s="150" t="s">
        <v>184</v>
      </c>
      <c r="E158" s="157" t="s">
        <v>21</v>
      </c>
      <c r="F158" s="158" t="s">
        <v>556</v>
      </c>
      <c r="H158" s="159">
        <v>8</v>
      </c>
      <c r="I158" s="160"/>
      <c r="L158" s="156"/>
      <c r="M158" s="161"/>
      <c r="T158" s="162"/>
      <c r="AT158" s="157" t="s">
        <v>184</v>
      </c>
      <c r="AU158" s="157" t="s">
        <v>82</v>
      </c>
      <c r="AV158" s="13" t="s">
        <v>82</v>
      </c>
      <c r="AW158" s="13" t="s">
        <v>186</v>
      </c>
      <c r="AX158" s="13" t="s">
        <v>80</v>
      </c>
      <c r="AY158" s="157" t="s">
        <v>174</v>
      </c>
    </row>
    <row r="159" spans="2:65" s="1" customFormat="1" ht="37.9" customHeight="1">
      <c r="B159" s="32"/>
      <c r="C159" s="132" t="s">
        <v>262</v>
      </c>
      <c r="D159" s="132" t="s">
        <v>176</v>
      </c>
      <c r="E159" s="133" t="s">
        <v>557</v>
      </c>
      <c r="F159" s="134" t="s">
        <v>558</v>
      </c>
      <c r="G159" s="135" t="s">
        <v>133</v>
      </c>
      <c r="H159" s="136">
        <v>26.199000000000002</v>
      </c>
      <c r="I159" s="137"/>
      <c r="J159" s="138">
        <f>ROUND(I159*H159,2)</f>
        <v>0</v>
      </c>
      <c r="K159" s="134" t="s">
        <v>179</v>
      </c>
      <c r="L159" s="32"/>
      <c r="M159" s="139" t="s">
        <v>21</v>
      </c>
      <c r="N159" s="140" t="s">
        <v>44</v>
      </c>
      <c r="P159" s="141">
        <f>O159*H159</f>
        <v>0</v>
      </c>
      <c r="Q159" s="141">
        <v>5.2499999999999998E-2</v>
      </c>
      <c r="R159" s="141">
        <f>Q159*H159</f>
        <v>1.3754474999999999</v>
      </c>
      <c r="S159" s="141">
        <v>0</v>
      </c>
      <c r="T159" s="142">
        <f>S159*H159</f>
        <v>0</v>
      </c>
      <c r="AR159" s="143" t="s">
        <v>180</v>
      </c>
      <c r="AT159" s="143" t="s">
        <v>176</v>
      </c>
      <c r="AU159" s="143" t="s">
        <v>82</v>
      </c>
      <c r="AY159" s="17" t="s">
        <v>174</v>
      </c>
      <c r="BE159" s="144">
        <f>IF(N159="základní",J159,0)</f>
        <v>0</v>
      </c>
      <c r="BF159" s="144">
        <f>IF(N159="snížená",J159,0)</f>
        <v>0</v>
      </c>
      <c r="BG159" s="144">
        <f>IF(N159="zákl. přenesená",J159,0)</f>
        <v>0</v>
      </c>
      <c r="BH159" s="144">
        <f>IF(N159="sníž. přenesená",J159,0)</f>
        <v>0</v>
      </c>
      <c r="BI159" s="144">
        <f>IF(N159="nulová",J159,0)</f>
        <v>0</v>
      </c>
      <c r="BJ159" s="17" t="s">
        <v>80</v>
      </c>
      <c r="BK159" s="144">
        <f>ROUND(I159*H159,2)</f>
        <v>0</v>
      </c>
      <c r="BL159" s="17" t="s">
        <v>180</v>
      </c>
      <c r="BM159" s="143" t="s">
        <v>559</v>
      </c>
    </row>
    <row r="160" spans="2:65" s="1" customFormat="1" ht="11.25">
      <c r="B160" s="32"/>
      <c r="D160" s="145" t="s">
        <v>182</v>
      </c>
      <c r="F160" s="146" t="s">
        <v>560</v>
      </c>
      <c r="I160" s="147"/>
      <c r="L160" s="32"/>
      <c r="M160" s="148"/>
      <c r="T160" s="53"/>
      <c r="AT160" s="17" t="s">
        <v>182</v>
      </c>
      <c r="AU160" s="17" t="s">
        <v>82</v>
      </c>
    </row>
    <row r="161" spans="2:65" s="12" customFormat="1" ht="11.25">
      <c r="B161" s="149"/>
      <c r="D161" s="150" t="s">
        <v>184</v>
      </c>
      <c r="E161" s="151" t="s">
        <v>21</v>
      </c>
      <c r="F161" s="152" t="s">
        <v>561</v>
      </c>
      <c r="H161" s="151" t="s">
        <v>21</v>
      </c>
      <c r="I161" s="153"/>
      <c r="L161" s="149"/>
      <c r="M161" s="154"/>
      <c r="T161" s="155"/>
      <c r="AT161" s="151" t="s">
        <v>184</v>
      </c>
      <c r="AU161" s="151" t="s">
        <v>82</v>
      </c>
      <c r="AV161" s="12" t="s">
        <v>80</v>
      </c>
      <c r="AW161" s="12" t="s">
        <v>186</v>
      </c>
      <c r="AX161" s="12" t="s">
        <v>73</v>
      </c>
      <c r="AY161" s="151" t="s">
        <v>174</v>
      </c>
    </row>
    <row r="162" spans="2:65" s="13" customFormat="1" ht="11.25">
      <c r="B162" s="156"/>
      <c r="D162" s="150" t="s">
        <v>184</v>
      </c>
      <c r="E162" s="157" t="s">
        <v>488</v>
      </c>
      <c r="F162" s="158" t="s">
        <v>562</v>
      </c>
      <c r="H162" s="159">
        <v>24.6</v>
      </c>
      <c r="I162" s="160"/>
      <c r="L162" s="156"/>
      <c r="M162" s="161"/>
      <c r="T162" s="162"/>
      <c r="AT162" s="157" t="s">
        <v>184</v>
      </c>
      <c r="AU162" s="157" t="s">
        <v>82</v>
      </c>
      <c r="AV162" s="13" t="s">
        <v>82</v>
      </c>
      <c r="AW162" s="13" t="s">
        <v>186</v>
      </c>
      <c r="AX162" s="13" t="s">
        <v>73</v>
      </c>
      <c r="AY162" s="157" t="s">
        <v>174</v>
      </c>
    </row>
    <row r="163" spans="2:65" s="13" customFormat="1" ht="22.5">
      <c r="B163" s="156"/>
      <c r="D163" s="150" t="s">
        <v>184</v>
      </c>
      <c r="E163" s="157" t="s">
        <v>21</v>
      </c>
      <c r="F163" s="158" t="s">
        <v>563</v>
      </c>
      <c r="H163" s="159">
        <v>26.199000000000002</v>
      </c>
      <c r="I163" s="160"/>
      <c r="L163" s="156"/>
      <c r="M163" s="161"/>
      <c r="T163" s="162"/>
      <c r="AT163" s="157" t="s">
        <v>184</v>
      </c>
      <c r="AU163" s="157" t="s">
        <v>82</v>
      </c>
      <c r="AV163" s="13" t="s">
        <v>82</v>
      </c>
      <c r="AW163" s="13" t="s">
        <v>186</v>
      </c>
      <c r="AX163" s="13" t="s">
        <v>80</v>
      </c>
      <c r="AY163" s="157" t="s">
        <v>174</v>
      </c>
    </row>
    <row r="164" spans="2:65" s="1" customFormat="1" ht="37.9" customHeight="1">
      <c r="B164" s="32"/>
      <c r="C164" s="132" t="s">
        <v>274</v>
      </c>
      <c r="D164" s="132" t="s">
        <v>176</v>
      </c>
      <c r="E164" s="133" t="s">
        <v>564</v>
      </c>
      <c r="F164" s="134" t="s">
        <v>565</v>
      </c>
      <c r="G164" s="135" t="s">
        <v>133</v>
      </c>
      <c r="H164" s="136">
        <v>113.21</v>
      </c>
      <c r="I164" s="137"/>
      <c r="J164" s="138">
        <f>ROUND(I164*H164,2)</f>
        <v>0</v>
      </c>
      <c r="K164" s="134" t="s">
        <v>179</v>
      </c>
      <c r="L164" s="32"/>
      <c r="M164" s="139" t="s">
        <v>21</v>
      </c>
      <c r="N164" s="140" t="s">
        <v>44</v>
      </c>
      <c r="P164" s="141">
        <f>O164*H164</f>
        <v>0</v>
      </c>
      <c r="Q164" s="141">
        <v>6.1719999999999997E-2</v>
      </c>
      <c r="R164" s="141">
        <f>Q164*H164</f>
        <v>6.9873211999999993</v>
      </c>
      <c r="S164" s="141">
        <v>0</v>
      </c>
      <c r="T164" s="142">
        <f>S164*H164</f>
        <v>0</v>
      </c>
      <c r="AR164" s="143" t="s">
        <v>180</v>
      </c>
      <c r="AT164" s="143" t="s">
        <v>176</v>
      </c>
      <c r="AU164" s="143" t="s">
        <v>82</v>
      </c>
      <c r="AY164" s="17" t="s">
        <v>174</v>
      </c>
      <c r="BE164" s="144">
        <f>IF(N164="základní",J164,0)</f>
        <v>0</v>
      </c>
      <c r="BF164" s="144">
        <f>IF(N164="snížená",J164,0)</f>
        <v>0</v>
      </c>
      <c r="BG164" s="144">
        <f>IF(N164="zákl. přenesená",J164,0)</f>
        <v>0</v>
      </c>
      <c r="BH164" s="144">
        <f>IF(N164="sníž. přenesená",J164,0)</f>
        <v>0</v>
      </c>
      <c r="BI164" s="144">
        <f>IF(N164="nulová",J164,0)</f>
        <v>0</v>
      </c>
      <c r="BJ164" s="17" t="s">
        <v>80</v>
      </c>
      <c r="BK164" s="144">
        <f>ROUND(I164*H164,2)</f>
        <v>0</v>
      </c>
      <c r="BL164" s="17" t="s">
        <v>180</v>
      </c>
      <c r="BM164" s="143" t="s">
        <v>566</v>
      </c>
    </row>
    <row r="165" spans="2:65" s="1" customFormat="1" ht="11.25">
      <c r="B165" s="32"/>
      <c r="D165" s="145" t="s">
        <v>182</v>
      </c>
      <c r="F165" s="146" t="s">
        <v>567</v>
      </c>
      <c r="I165" s="147"/>
      <c r="L165" s="32"/>
      <c r="M165" s="148"/>
      <c r="T165" s="53"/>
      <c r="AT165" s="17" t="s">
        <v>182</v>
      </c>
      <c r="AU165" s="17" t="s">
        <v>82</v>
      </c>
    </row>
    <row r="166" spans="2:65" s="12" customFormat="1" ht="11.25">
      <c r="B166" s="149"/>
      <c r="D166" s="150" t="s">
        <v>184</v>
      </c>
      <c r="E166" s="151" t="s">
        <v>21</v>
      </c>
      <c r="F166" s="152" t="s">
        <v>561</v>
      </c>
      <c r="H166" s="151" t="s">
        <v>21</v>
      </c>
      <c r="I166" s="153"/>
      <c r="L166" s="149"/>
      <c r="M166" s="154"/>
      <c r="T166" s="155"/>
      <c r="AT166" s="151" t="s">
        <v>184</v>
      </c>
      <c r="AU166" s="151" t="s">
        <v>82</v>
      </c>
      <c r="AV166" s="12" t="s">
        <v>80</v>
      </c>
      <c r="AW166" s="12" t="s">
        <v>186</v>
      </c>
      <c r="AX166" s="12" t="s">
        <v>73</v>
      </c>
      <c r="AY166" s="151" t="s">
        <v>174</v>
      </c>
    </row>
    <row r="167" spans="2:65" s="13" customFormat="1" ht="11.25">
      <c r="B167" s="156"/>
      <c r="D167" s="150" t="s">
        <v>184</v>
      </c>
      <c r="E167" s="157" t="s">
        <v>21</v>
      </c>
      <c r="F167" s="158" t="s">
        <v>568</v>
      </c>
      <c r="H167" s="159">
        <v>66</v>
      </c>
      <c r="I167" s="160"/>
      <c r="L167" s="156"/>
      <c r="M167" s="161"/>
      <c r="T167" s="162"/>
      <c r="AT167" s="157" t="s">
        <v>184</v>
      </c>
      <c r="AU167" s="157" t="s">
        <v>82</v>
      </c>
      <c r="AV167" s="13" t="s">
        <v>82</v>
      </c>
      <c r="AW167" s="13" t="s">
        <v>186</v>
      </c>
      <c r="AX167" s="13" t="s">
        <v>73</v>
      </c>
      <c r="AY167" s="157" t="s">
        <v>174</v>
      </c>
    </row>
    <row r="168" spans="2:65" s="13" customFormat="1" ht="11.25">
      <c r="B168" s="156"/>
      <c r="D168" s="150" t="s">
        <v>184</v>
      </c>
      <c r="E168" s="157" t="s">
        <v>21</v>
      </c>
      <c r="F168" s="158" t="s">
        <v>569</v>
      </c>
      <c r="H168" s="159">
        <v>40.299999999999997</v>
      </c>
      <c r="I168" s="160"/>
      <c r="L168" s="156"/>
      <c r="M168" s="161"/>
      <c r="T168" s="162"/>
      <c r="AT168" s="157" t="s">
        <v>184</v>
      </c>
      <c r="AU168" s="157" t="s">
        <v>82</v>
      </c>
      <c r="AV168" s="13" t="s">
        <v>82</v>
      </c>
      <c r="AW168" s="13" t="s">
        <v>186</v>
      </c>
      <c r="AX168" s="13" t="s">
        <v>73</v>
      </c>
      <c r="AY168" s="157" t="s">
        <v>174</v>
      </c>
    </row>
    <row r="169" spans="2:65" s="14" customFormat="1" ht="11.25">
      <c r="B169" s="163"/>
      <c r="D169" s="150" t="s">
        <v>184</v>
      </c>
      <c r="E169" s="164" t="s">
        <v>470</v>
      </c>
      <c r="F169" s="165" t="s">
        <v>226</v>
      </c>
      <c r="H169" s="166">
        <v>106.3</v>
      </c>
      <c r="I169" s="167"/>
      <c r="L169" s="163"/>
      <c r="M169" s="168"/>
      <c r="T169" s="169"/>
      <c r="AT169" s="164" t="s">
        <v>184</v>
      </c>
      <c r="AU169" s="164" t="s">
        <v>82</v>
      </c>
      <c r="AV169" s="14" t="s">
        <v>180</v>
      </c>
      <c r="AW169" s="14" t="s">
        <v>186</v>
      </c>
      <c r="AX169" s="14" t="s">
        <v>73</v>
      </c>
      <c r="AY169" s="164" t="s">
        <v>174</v>
      </c>
    </row>
    <row r="170" spans="2:65" s="13" customFormat="1" ht="22.5">
      <c r="B170" s="156"/>
      <c r="D170" s="150" t="s">
        <v>184</v>
      </c>
      <c r="E170" s="157" t="s">
        <v>21</v>
      </c>
      <c r="F170" s="158" t="s">
        <v>570</v>
      </c>
      <c r="H170" s="159">
        <v>113.20950000000001</v>
      </c>
      <c r="I170" s="160"/>
      <c r="L170" s="156"/>
      <c r="M170" s="161"/>
      <c r="T170" s="162"/>
      <c r="AT170" s="157" t="s">
        <v>184</v>
      </c>
      <c r="AU170" s="157" t="s">
        <v>82</v>
      </c>
      <c r="AV170" s="13" t="s">
        <v>82</v>
      </c>
      <c r="AW170" s="13" t="s">
        <v>186</v>
      </c>
      <c r="AX170" s="13" t="s">
        <v>80</v>
      </c>
      <c r="AY170" s="157" t="s">
        <v>174</v>
      </c>
    </row>
    <row r="171" spans="2:65" s="1" customFormat="1" ht="37.9" customHeight="1">
      <c r="B171" s="32"/>
      <c r="C171" s="132" t="s">
        <v>289</v>
      </c>
      <c r="D171" s="132" t="s">
        <v>176</v>
      </c>
      <c r="E171" s="133" t="s">
        <v>571</v>
      </c>
      <c r="F171" s="134" t="s">
        <v>572</v>
      </c>
      <c r="G171" s="135" t="s">
        <v>133</v>
      </c>
      <c r="H171" s="136">
        <v>884.40200000000004</v>
      </c>
      <c r="I171" s="137"/>
      <c r="J171" s="138">
        <f>ROUND(I171*H171,2)</f>
        <v>0</v>
      </c>
      <c r="K171" s="134" t="s">
        <v>179</v>
      </c>
      <c r="L171" s="32"/>
      <c r="M171" s="139" t="s">
        <v>21</v>
      </c>
      <c r="N171" s="140" t="s">
        <v>44</v>
      </c>
      <c r="P171" s="141">
        <f>O171*H171</f>
        <v>0</v>
      </c>
      <c r="Q171" s="141">
        <v>7.9210000000000003E-2</v>
      </c>
      <c r="R171" s="141">
        <f>Q171*H171</f>
        <v>70.053482420000009</v>
      </c>
      <c r="S171" s="141">
        <v>0</v>
      </c>
      <c r="T171" s="142">
        <f>S171*H171</f>
        <v>0</v>
      </c>
      <c r="AR171" s="143" t="s">
        <v>180</v>
      </c>
      <c r="AT171" s="143" t="s">
        <v>176</v>
      </c>
      <c r="AU171" s="143" t="s">
        <v>82</v>
      </c>
      <c r="AY171" s="17" t="s">
        <v>174</v>
      </c>
      <c r="BE171" s="144">
        <f>IF(N171="základní",J171,0)</f>
        <v>0</v>
      </c>
      <c r="BF171" s="144">
        <f>IF(N171="snížená",J171,0)</f>
        <v>0</v>
      </c>
      <c r="BG171" s="144">
        <f>IF(N171="zákl. přenesená",J171,0)</f>
        <v>0</v>
      </c>
      <c r="BH171" s="144">
        <f>IF(N171="sníž. přenesená",J171,0)</f>
        <v>0</v>
      </c>
      <c r="BI171" s="144">
        <f>IF(N171="nulová",J171,0)</f>
        <v>0</v>
      </c>
      <c r="BJ171" s="17" t="s">
        <v>80</v>
      </c>
      <c r="BK171" s="144">
        <f>ROUND(I171*H171,2)</f>
        <v>0</v>
      </c>
      <c r="BL171" s="17" t="s">
        <v>180</v>
      </c>
      <c r="BM171" s="143" t="s">
        <v>573</v>
      </c>
    </row>
    <row r="172" spans="2:65" s="1" customFormat="1" ht="11.25">
      <c r="B172" s="32"/>
      <c r="D172" s="145" t="s">
        <v>182</v>
      </c>
      <c r="F172" s="146" t="s">
        <v>574</v>
      </c>
      <c r="I172" s="147"/>
      <c r="L172" s="32"/>
      <c r="M172" s="148"/>
      <c r="T172" s="53"/>
      <c r="AT172" s="17" t="s">
        <v>182</v>
      </c>
      <c r="AU172" s="17" t="s">
        <v>82</v>
      </c>
    </row>
    <row r="173" spans="2:65" s="12" customFormat="1" ht="11.25">
      <c r="B173" s="149"/>
      <c r="D173" s="150" t="s">
        <v>184</v>
      </c>
      <c r="E173" s="151" t="s">
        <v>21</v>
      </c>
      <c r="F173" s="152" t="s">
        <v>561</v>
      </c>
      <c r="H173" s="151" t="s">
        <v>21</v>
      </c>
      <c r="I173" s="153"/>
      <c r="L173" s="149"/>
      <c r="M173" s="154"/>
      <c r="T173" s="155"/>
      <c r="AT173" s="151" t="s">
        <v>184</v>
      </c>
      <c r="AU173" s="151" t="s">
        <v>82</v>
      </c>
      <c r="AV173" s="12" t="s">
        <v>80</v>
      </c>
      <c r="AW173" s="12" t="s">
        <v>186</v>
      </c>
      <c r="AX173" s="12" t="s">
        <v>73</v>
      </c>
      <c r="AY173" s="151" t="s">
        <v>174</v>
      </c>
    </row>
    <row r="174" spans="2:65" s="13" customFormat="1" ht="11.25">
      <c r="B174" s="156"/>
      <c r="D174" s="150" t="s">
        <v>184</v>
      </c>
      <c r="E174" s="157" t="s">
        <v>21</v>
      </c>
      <c r="F174" s="158" t="s">
        <v>575</v>
      </c>
      <c r="H174" s="159">
        <v>504</v>
      </c>
      <c r="I174" s="160"/>
      <c r="L174" s="156"/>
      <c r="M174" s="161"/>
      <c r="T174" s="162"/>
      <c r="AT174" s="157" t="s">
        <v>184</v>
      </c>
      <c r="AU174" s="157" t="s">
        <v>82</v>
      </c>
      <c r="AV174" s="13" t="s">
        <v>82</v>
      </c>
      <c r="AW174" s="13" t="s">
        <v>186</v>
      </c>
      <c r="AX174" s="13" t="s">
        <v>73</v>
      </c>
      <c r="AY174" s="157" t="s">
        <v>174</v>
      </c>
    </row>
    <row r="175" spans="2:65" s="13" customFormat="1" ht="11.25">
      <c r="B175" s="156"/>
      <c r="D175" s="150" t="s">
        <v>184</v>
      </c>
      <c r="E175" s="157" t="s">
        <v>21</v>
      </c>
      <c r="F175" s="158" t="s">
        <v>576</v>
      </c>
      <c r="H175" s="159">
        <v>323.39999999999998</v>
      </c>
      <c r="I175" s="160"/>
      <c r="L175" s="156"/>
      <c r="M175" s="161"/>
      <c r="T175" s="162"/>
      <c r="AT175" s="157" t="s">
        <v>184</v>
      </c>
      <c r="AU175" s="157" t="s">
        <v>82</v>
      </c>
      <c r="AV175" s="13" t="s">
        <v>82</v>
      </c>
      <c r="AW175" s="13" t="s">
        <v>186</v>
      </c>
      <c r="AX175" s="13" t="s">
        <v>73</v>
      </c>
      <c r="AY175" s="157" t="s">
        <v>174</v>
      </c>
    </row>
    <row r="176" spans="2:65" s="13" customFormat="1" ht="11.25">
      <c r="B176" s="156"/>
      <c r="D176" s="150" t="s">
        <v>184</v>
      </c>
      <c r="E176" s="157" t="s">
        <v>21</v>
      </c>
      <c r="F176" s="158" t="s">
        <v>577</v>
      </c>
      <c r="H176" s="159">
        <v>3.024</v>
      </c>
      <c r="I176" s="160"/>
      <c r="L176" s="156"/>
      <c r="M176" s="161"/>
      <c r="T176" s="162"/>
      <c r="AT176" s="157" t="s">
        <v>184</v>
      </c>
      <c r="AU176" s="157" t="s">
        <v>82</v>
      </c>
      <c r="AV176" s="13" t="s">
        <v>82</v>
      </c>
      <c r="AW176" s="13" t="s">
        <v>186</v>
      </c>
      <c r="AX176" s="13" t="s">
        <v>73</v>
      </c>
      <c r="AY176" s="157" t="s">
        <v>174</v>
      </c>
    </row>
    <row r="177" spans="2:65" s="14" customFormat="1" ht="11.25">
      <c r="B177" s="163"/>
      <c r="D177" s="150" t="s">
        <v>184</v>
      </c>
      <c r="E177" s="164" t="s">
        <v>479</v>
      </c>
      <c r="F177" s="165" t="s">
        <v>226</v>
      </c>
      <c r="H177" s="166">
        <v>830.42399999999998</v>
      </c>
      <c r="I177" s="167"/>
      <c r="L177" s="163"/>
      <c r="M177" s="168"/>
      <c r="T177" s="169"/>
      <c r="AT177" s="164" t="s">
        <v>184</v>
      </c>
      <c r="AU177" s="164" t="s">
        <v>82</v>
      </c>
      <c r="AV177" s="14" t="s">
        <v>180</v>
      </c>
      <c r="AW177" s="14" t="s">
        <v>186</v>
      </c>
      <c r="AX177" s="14" t="s">
        <v>73</v>
      </c>
      <c r="AY177" s="164" t="s">
        <v>174</v>
      </c>
    </row>
    <row r="178" spans="2:65" s="13" customFormat="1" ht="22.5">
      <c r="B178" s="156"/>
      <c r="D178" s="150" t="s">
        <v>184</v>
      </c>
      <c r="E178" s="157" t="s">
        <v>21</v>
      </c>
      <c r="F178" s="158" t="s">
        <v>578</v>
      </c>
      <c r="H178" s="159">
        <v>884.40156000000002</v>
      </c>
      <c r="I178" s="160"/>
      <c r="L178" s="156"/>
      <c r="M178" s="161"/>
      <c r="T178" s="162"/>
      <c r="AT178" s="157" t="s">
        <v>184</v>
      </c>
      <c r="AU178" s="157" t="s">
        <v>82</v>
      </c>
      <c r="AV178" s="13" t="s">
        <v>82</v>
      </c>
      <c r="AW178" s="13" t="s">
        <v>186</v>
      </c>
      <c r="AX178" s="13" t="s">
        <v>80</v>
      </c>
      <c r="AY178" s="157" t="s">
        <v>174</v>
      </c>
    </row>
    <row r="179" spans="2:65" s="1" customFormat="1" ht="24.2" customHeight="1">
      <c r="B179" s="32"/>
      <c r="C179" s="132" t="s">
        <v>304</v>
      </c>
      <c r="D179" s="132" t="s">
        <v>176</v>
      </c>
      <c r="E179" s="133" t="s">
        <v>579</v>
      </c>
      <c r="F179" s="134" t="s">
        <v>580</v>
      </c>
      <c r="G179" s="135" t="s">
        <v>431</v>
      </c>
      <c r="H179" s="136">
        <v>306.39999999999998</v>
      </c>
      <c r="I179" s="137"/>
      <c r="J179" s="138">
        <f>ROUND(I179*H179,2)</f>
        <v>0</v>
      </c>
      <c r="K179" s="134" t="s">
        <v>179</v>
      </c>
      <c r="L179" s="32"/>
      <c r="M179" s="139" t="s">
        <v>21</v>
      </c>
      <c r="N179" s="140" t="s">
        <v>44</v>
      </c>
      <c r="P179" s="141">
        <f>O179*H179</f>
        <v>0</v>
      </c>
      <c r="Q179" s="141">
        <v>1.2999999999999999E-4</v>
      </c>
      <c r="R179" s="141">
        <f>Q179*H179</f>
        <v>3.9831999999999992E-2</v>
      </c>
      <c r="S179" s="141">
        <v>0</v>
      </c>
      <c r="T179" s="142">
        <f>S179*H179</f>
        <v>0</v>
      </c>
      <c r="AR179" s="143" t="s">
        <v>180</v>
      </c>
      <c r="AT179" s="143" t="s">
        <v>176</v>
      </c>
      <c r="AU179" s="143" t="s">
        <v>82</v>
      </c>
      <c r="AY179" s="17" t="s">
        <v>174</v>
      </c>
      <c r="BE179" s="144">
        <f>IF(N179="základní",J179,0)</f>
        <v>0</v>
      </c>
      <c r="BF179" s="144">
        <f>IF(N179="snížená",J179,0)</f>
        <v>0</v>
      </c>
      <c r="BG179" s="144">
        <f>IF(N179="zákl. přenesená",J179,0)</f>
        <v>0</v>
      </c>
      <c r="BH179" s="144">
        <f>IF(N179="sníž. přenesená",J179,0)</f>
        <v>0</v>
      </c>
      <c r="BI179" s="144">
        <f>IF(N179="nulová",J179,0)</f>
        <v>0</v>
      </c>
      <c r="BJ179" s="17" t="s">
        <v>80</v>
      </c>
      <c r="BK179" s="144">
        <f>ROUND(I179*H179,2)</f>
        <v>0</v>
      </c>
      <c r="BL179" s="17" t="s">
        <v>180</v>
      </c>
      <c r="BM179" s="143" t="s">
        <v>581</v>
      </c>
    </row>
    <row r="180" spans="2:65" s="1" customFormat="1" ht="11.25">
      <c r="B180" s="32"/>
      <c r="D180" s="145" t="s">
        <v>182</v>
      </c>
      <c r="F180" s="146" t="s">
        <v>582</v>
      </c>
      <c r="I180" s="147"/>
      <c r="L180" s="32"/>
      <c r="M180" s="148"/>
      <c r="T180" s="53"/>
      <c r="AT180" s="17" t="s">
        <v>182</v>
      </c>
      <c r="AU180" s="17" t="s">
        <v>82</v>
      </c>
    </row>
    <row r="181" spans="2:65" s="12" customFormat="1" ht="11.25">
      <c r="B181" s="149"/>
      <c r="D181" s="150" t="s">
        <v>184</v>
      </c>
      <c r="E181" s="151" t="s">
        <v>21</v>
      </c>
      <c r="F181" s="152" t="s">
        <v>583</v>
      </c>
      <c r="H181" s="151" t="s">
        <v>21</v>
      </c>
      <c r="I181" s="153"/>
      <c r="L181" s="149"/>
      <c r="M181" s="154"/>
      <c r="T181" s="155"/>
      <c r="AT181" s="151" t="s">
        <v>184</v>
      </c>
      <c r="AU181" s="151" t="s">
        <v>82</v>
      </c>
      <c r="AV181" s="12" t="s">
        <v>80</v>
      </c>
      <c r="AW181" s="12" t="s">
        <v>186</v>
      </c>
      <c r="AX181" s="12" t="s">
        <v>73</v>
      </c>
      <c r="AY181" s="151" t="s">
        <v>174</v>
      </c>
    </row>
    <row r="182" spans="2:65" s="13" customFormat="1" ht="11.25">
      <c r="B182" s="156"/>
      <c r="D182" s="150" t="s">
        <v>184</v>
      </c>
      <c r="E182" s="157" t="s">
        <v>21</v>
      </c>
      <c r="F182" s="158" t="s">
        <v>584</v>
      </c>
      <c r="H182" s="159">
        <v>191.5</v>
      </c>
      <c r="I182" s="160"/>
      <c r="L182" s="156"/>
      <c r="M182" s="161"/>
      <c r="T182" s="162"/>
      <c r="AT182" s="157" t="s">
        <v>184</v>
      </c>
      <c r="AU182" s="157" t="s">
        <v>82</v>
      </c>
      <c r="AV182" s="13" t="s">
        <v>82</v>
      </c>
      <c r="AW182" s="13" t="s">
        <v>186</v>
      </c>
      <c r="AX182" s="13" t="s">
        <v>73</v>
      </c>
      <c r="AY182" s="157" t="s">
        <v>174</v>
      </c>
    </row>
    <row r="183" spans="2:65" s="13" customFormat="1" ht="11.25">
      <c r="B183" s="156"/>
      <c r="D183" s="150" t="s">
        <v>184</v>
      </c>
      <c r="E183" s="157" t="s">
        <v>21</v>
      </c>
      <c r="F183" s="158" t="s">
        <v>585</v>
      </c>
      <c r="H183" s="159">
        <v>114.9</v>
      </c>
      <c r="I183" s="160"/>
      <c r="L183" s="156"/>
      <c r="M183" s="161"/>
      <c r="T183" s="162"/>
      <c r="AT183" s="157" t="s">
        <v>184</v>
      </c>
      <c r="AU183" s="157" t="s">
        <v>82</v>
      </c>
      <c r="AV183" s="13" t="s">
        <v>82</v>
      </c>
      <c r="AW183" s="13" t="s">
        <v>186</v>
      </c>
      <c r="AX183" s="13" t="s">
        <v>73</v>
      </c>
      <c r="AY183" s="157" t="s">
        <v>174</v>
      </c>
    </row>
    <row r="184" spans="2:65" s="14" customFormat="1" ht="11.25">
      <c r="B184" s="163"/>
      <c r="D184" s="150" t="s">
        <v>184</v>
      </c>
      <c r="E184" s="164" t="s">
        <v>21</v>
      </c>
      <c r="F184" s="165" t="s">
        <v>226</v>
      </c>
      <c r="H184" s="166">
        <v>306.39999999999998</v>
      </c>
      <c r="I184" s="167"/>
      <c r="L184" s="163"/>
      <c r="M184" s="168"/>
      <c r="T184" s="169"/>
      <c r="AT184" s="164" t="s">
        <v>184</v>
      </c>
      <c r="AU184" s="164" t="s">
        <v>82</v>
      </c>
      <c r="AV184" s="14" t="s">
        <v>180</v>
      </c>
      <c r="AW184" s="14" t="s">
        <v>186</v>
      </c>
      <c r="AX184" s="14" t="s">
        <v>80</v>
      </c>
      <c r="AY184" s="164" t="s">
        <v>174</v>
      </c>
    </row>
    <row r="185" spans="2:65" s="11" customFormat="1" ht="22.9" customHeight="1">
      <c r="B185" s="120"/>
      <c r="D185" s="121" t="s">
        <v>72</v>
      </c>
      <c r="E185" s="130" t="s">
        <v>215</v>
      </c>
      <c r="F185" s="130" t="s">
        <v>586</v>
      </c>
      <c r="I185" s="123"/>
      <c r="J185" s="131">
        <f>BK185</f>
        <v>0</v>
      </c>
      <c r="L185" s="120"/>
      <c r="M185" s="125"/>
      <c r="P185" s="126">
        <f>SUM(P186:P273)</f>
        <v>0</v>
      </c>
      <c r="R185" s="126">
        <f>SUM(R186:R273)</f>
        <v>99.852209030000012</v>
      </c>
      <c r="T185" s="127">
        <f>SUM(T186:T273)</f>
        <v>0</v>
      </c>
      <c r="AR185" s="121" t="s">
        <v>80</v>
      </c>
      <c r="AT185" s="128" t="s">
        <v>72</v>
      </c>
      <c r="AU185" s="128" t="s">
        <v>80</v>
      </c>
      <c r="AY185" s="121" t="s">
        <v>174</v>
      </c>
      <c r="BK185" s="129">
        <f>SUM(BK186:BK273)</f>
        <v>0</v>
      </c>
    </row>
    <row r="186" spans="2:65" s="1" customFormat="1" ht="33" customHeight="1">
      <c r="B186" s="32"/>
      <c r="C186" s="132" t="s">
        <v>8</v>
      </c>
      <c r="D186" s="132" t="s">
        <v>176</v>
      </c>
      <c r="E186" s="133" t="s">
        <v>587</v>
      </c>
      <c r="F186" s="134" t="s">
        <v>588</v>
      </c>
      <c r="G186" s="135" t="s">
        <v>133</v>
      </c>
      <c r="H186" s="136">
        <v>2915.0740000000001</v>
      </c>
      <c r="I186" s="137"/>
      <c r="J186" s="138">
        <f>ROUND(I186*H186,2)</f>
        <v>0</v>
      </c>
      <c r="K186" s="134" t="s">
        <v>179</v>
      </c>
      <c r="L186" s="32"/>
      <c r="M186" s="139" t="s">
        <v>21</v>
      </c>
      <c r="N186" s="140" t="s">
        <v>44</v>
      </c>
      <c r="P186" s="141">
        <f>O186*H186</f>
        <v>0</v>
      </c>
      <c r="Q186" s="141">
        <v>6.4999999999999997E-3</v>
      </c>
      <c r="R186" s="141">
        <f>Q186*H186</f>
        <v>18.947980999999999</v>
      </c>
      <c r="S186" s="141">
        <v>0</v>
      </c>
      <c r="T186" s="142">
        <f>S186*H186</f>
        <v>0</v>
      </c>
      <c r="AR186" s="143" t="s">
        <v>180</v>
      </c>
      <c r="AT186" s="143" t="s">
        <v>176</v>
      </c>
      <c r="AU186" s="143" t="s">
        <v>82</v>
      </c>
      <c r="AY186" s="17" t="s">
        <v>174</v>
      </c>
      <c r="BE186" s="144">
        <f>IF(N186="základní",J186,0)</f>
        <v>0</v>
      </c>
      <c r="BF186" s="144">
        <f>IF(N186="snížená",J186,0)</f>
        <v>0</v>
      </c>
      <c r="BG186" s="144">
        <f>IF(N186="zákl. přenesená",J186,0)</f>
        <v>0</v>
      </c>
      <c r="BH186" s="144">
        <f>IF(N186="sníž. přenesená",J186,0)</f>
        <v>0</v>
      </c>
      <c r="BI186" s="144">
        <f>IF(N186="nulová",J186,0)</f>
        <v>0</v>
      </c>
      <c r="BJ186" s="17" t="s">
        <v>80</v>
      </c>
      <c r="BK186" s="144">
        <f>ROUND(I186*H186,2)</f>
        <v>0</v>
      </c>
      <c r="BL186" s="17" t="s">
        <v>180</v>
      </c>
      <c r="BM186" s="143" t="s">
        <v>589</v>
      </c>
    </row>
    <row r="187" spans="2:65" s="1" customFormat="1" ht="11.25">
      <c r="B187" s="32"/>
      <c r="D187" s="145" t="s">
        <v>182</v>
      </c>
      <c r="F187" s="146" t="s">
        <v>590</v>
      </c>
      <c r="I187" s="147"/>
      <c r="L187" s="32"/>
      <c r="M187" s="148"/>
      <c r="T187" s="53"/>
      <c r="AT187" s="17" t="s">
        <v>182</v>
      </c>
      <c r="AU187" s="17" t="s">
        <v>82</v>
      </c>
    </row>
    <row r="188" spans="2:65" s="13" customFormat="1" ht="11.25">
      <c r="B188" s="156"/>
      <c r="D188" s="150" t="s">
        <v>184</v>
      </c>
      <c r="E188" s="157" t="s">
        <v>21</v>
      </c>
      <c r="F188" s="158" t="s">
        <v>467</v>
      </c>
      <c r="H188" s="159">
        <v>2915.0740000000001</v>
      </c>
      <c r="I188" s="160"/>
      <c r="L188" s="156"/>
      <c r="M188" s="161"/>
      <c r="T188" s="162"/>
      <c r="AT188" s="157" t="s">
        <v>184</v>
      </c>
      <c r="AU188" s="157" t="s">
        <v>82</v>
      </c>
      <c r="AV188" s="13" t="s">
        <v>82</v>
      </c>
      <c r="AW188" s="13" t="s">
        <v>186</v>
      </c>
      <c r="AX188" s="13" t="s">
        <v>80</v>
      </c>
      <c r="AY188" s="157" t="s">
        <v>174</v>
      </c>
    </row>
    <row r="189" spans="2:65" s="1" customFormat="1" ht="44.25" customHeight="1">
      <c r="B189" s="32"/>
      <c r="C189" s="132" t="s">
        <v>315</v>
      </c>
      <c r="D189" s="132" t="s">
        <v>176</v>
      </c>
      <c r="E189" s="133" t="s">
        <v>591</v>
      </c>
      <c r="F189" s="134" t="s">
        <v>592</v>
      </c>
      <c r="G189" s="135" t="s">
        <v>133</v>
      </c>
      <c r="H189" s="136">
        <v>2915.0740000000001</v>
      </c>
      <c r="I189" s="137"/>
      <c r="J189" s="138">
        <f>ROUND(I189*H189,2)</f>
        <v>0</v>
      </c>
      <c r="K189" s="134" t="s">
        <v>179</v>
      </c>
      <c r="L189" s="32"/>
      <c r="M189" s="139" t="s">
        <v>21</v>
      </c>
      <c r="N189" s="140" t="s">
        <v>44</v>
      </c>
      <c r="P189" s="141">
        <f>O189*H189</f>
        <v>0</v>
      </c>
      <c r="Q189" s="141">
        <v>1.8380000000000001E-2</v>
      </c>
      <c r="R189" s="141">
        <f>Q189*H189</f>
        <v>53.579060120000001</v>
      </c>
      <c r="S189" s="141">
        <v>0</v>
      </c>
      <c r="T189" s="142">
        <f>S189*H189</f>
        <v>0</v>
      </c>
      <c r="AR189" s="143" t="s">
        <v>180</v>
      </c>
      <c r="AT189" s="143" t="s">
        <v>176</v>
      </c>
      <c r="AU189" s="143" t="s">
        <v>82</v>
      </c>
      <c r="AY189" s="17" t="s">
        <v>174</v>
      </c>
      <c r="BE189" s="144">
        <f>IF(N189="základní",J189,0)</f>
        <v>0</v>
      </c>
      <c r="BF189" s="144">
        <f>IF(N189="snížená",J189,0)</f>
        <v>0</v>
      </c>
      <c r="BG189" s="144">
        <f>IF(N189="zákl. přenesená",J189,0)</f>
        <v>0</v>
      </c>
      <c r="BH189" s="144">
        <f>IF(N189="sníž. přenesená",J189,0)</f>
        <v>0</v>
      </c>
      <c r="BI189" s="144">
        <f>IF(N189="nulová",J189,0)</f>
        <v>0</v>
      </c>
      <c r="BJ189" s="17" t="s">
        <v>80</v>
      </c>
      <c r="BK189" s="144">
        <f>ROUND(I189*H189,2)</f>
        <v>0</v>
      </c>
      <c r="BL189" s="17" t="s">
        <v>180</v>
      </c>
      <c r="BM189" s="143" t="s">
        <v>593</v>
      </c>
    </row>
    <row r="190" spans="2:65" s="1" customFormat="1" ht="11.25">
      <c r="B190" s="32"/>
      <c r="D190" s="145" t="s">
        <v>182</v>
      </c>
      <c r="F190" s="146" t="s">
        <v>594</v>
      </c>
      <c r="I190" s="147"/>
      <c r="L190" s="32"/>
      <c r="M190" s="148"/>
      <c r="T190" s="53"/>
      <c r="AT190" s="17" t="s">
        <v>182</v>
      </c>
      <c r="AU190" s="17" t="s">
        <v>82</v>
      </c>
    </row>
    <row r="191" spans="2:65" s="12" customFormat="1" ht="11.25">
      <c r="B191" s="149"/>
      <c r="D191" s="150" t="s">
        <v>184</v>
      </c>
      <c r="E191" s="151" t="s">
        <v>21</v>
      </c>
      <c r="F191" s="152" t="s">
        <v>583</v>
      </c>
      <c r="H191" s="151" t="s">
        <v>21</v>
      </c>
      <c r="I191" s="153"/>
      <c r="L191" s="149"/>
      <c r="M191" s="154"/>
      <c r="T191" s="155"/>
      <c r="AT191" s="151" t="s">
        <v>184</v>
      </c>
      <c r="AU191" s="151" t="s">
        <v>82</v>
      </c>
      <c r="AV191" s="12" t="s">
        <v>80</v>
      </c>
      <c r="AW191" s="12" t="s">
        <v>186</v>
      </c>
      <c r="AX191" s="12" t="s">
        <v>73</v>
      </c>
      <c r="AY191" s="151" t="s">
        <v>174</v>
      </c>
    </row>
    <row r="192" spans="2:65" s="13" customFormat="1" ht="11.25">
      <c r="B192" s="156"/>
      <c r="D192" s="150" t="s">
        <v>184</v>
      </c>
      <c r="E192" s="157" t="s">
        <v>21</v>
      </c>
      <c r="F192" s="158" t="s">
        <v>595</v>
      </c>
      <c r="H192" s="159">
        <v>56.1</v>
      </c>
      <c r="I192" s="160"/>
      <c r="L192" s="156"/>
      <c r="M192" s="161"/>
      <c r="T192" s="162"/>
      <c r="AT192" s="157" t="s">
        <v>184</v>
      </c>
      <c r="AU192" s="157" t="s">
        <v>82</v>
      </c>
      <c r="AV192" s="13" t="s">
        <v>82</v>
      </c>
      <c r="AW192" s="13" t="s">
        <v>186</v>
      </c>
      <c r="AX192" s="13" t="s">
        <v>73</v>
      </c>
      <c r="AY192" s="157" t="s">
        <v>174</v>
      </c>
    </row>
    <row r="193" spans="2:51" s="13" customFormat="1" ht="11.25">
      <c r="B193" s="156"/>
      <c r="D193" s="150" t="s">
        <v>184</v>
      </c>
      <c r="E193" s="157" t="s">
        <v>21</v>
      </c>
      <c r="F193" s="158" t="s">
        <v>596</v>
      </c>
      <c r="H193" s="159">
        <v>113.85</v>
      </c>
      <c r="I193" s="160"/>
      <c r="L193" s="156"/>
      <c r="M193" s="161"/>
      <c r="T193" s="162"/>
      <c r="AT193" s="157" t="s">
        <v>184</v>
      </c>
      <c r="AU193" s="157" t="s">
        <v>82</v>
      </c>
      <c r="AV193" s="13" t="s">
        <v>82</v>
      </c>
      <c r="AW193" s="13" t="s">
        <v>186</v>
      </c>
      <c r="AX193" s="13" t="s">
        <v>73</v>
      </c>
      <c r="AY193" s="157" t="s">
        <v>174</v>
      </c>
    </row>
    <row r="194" spans="2:51" s="13" customFormat="1" ht="11.25">
      <c r="B194" s="156"/>
      <c r="D194" s="150" t="s">
        <v>184</v>
      </c>
      <c r="E194" s="157" t="s">
        <v>21</v>
      </c>
      <c r="F194" s="158" t="s">
        <v>597</v>
      </c>
      <c r="H194" s="159">
        <v>43.95</v>
      </c>
      <c r="I194" s="160"/>
      <c r="L194" s="156"/>
      <c r="M194" s="161"/>
      <c r="T194" s="162"/>
      <c r="AT194" s="157" t="s">
        <v>184</v>
      </c>
      <c r="AU194" s="157" t="s">
        <v>82</v>
      </c>
      <c r="AV194" s="13" t="s">
        <v>82</v>
      </c>
      <c r="AW194" s="13" t="s">
        <v>186</v>
      </c>
      <c r="AX194" s="13" t="s">
        <v>73</v>
      </c>
      <c r="AY194" s="157" t="s">
        <v>174</v>
      </c>
    </row>
    <row r="195" spans="2:51" s="13" customFormat="1" ht="11.25">
      <c r="B195" s="156"/>
      <c r="D195" s="150" t="s">
        <v>184</v>
      </c>
      <c r="E195" s="157" t="s">
        <v>21</v>
      </c>
      <c r="F195" s="158" t="s">
        <v>598</v>
      </c>
      <c r="H195" s="159">
        <v>40.35</v>
      </c>
      <c r="I195" s="160"/>
      <c r="L195" s="156"/>
      <c r="M195" s="161"/>
      <c r="T195" s="162"/>
      <c r="AT195" s="157" t="s">
        <v>184</v>
      </c>
      <c r="AU195" s="157" t="s">
        <v>82</v>
      </c>
      <c r="AV195" s="13" t="s">
        <v>82</v>
      </c>
      <c r="AW195" s="13" t="s">
        <v>186</v>
      </c>
      <c r="AX195" s="13" t="s">
        <v>73</v>
      </c>
      <c r="AY195" s="157" t="s">
        <v>174</v>
      </c>
    </row>
    <row r="196" spans="2:51" s="13" customFormat="1" ht="11.25">
      <c r="B196" s="156"/>
      <c r="D196" s="150" t="s">
        <v>184</v>
      </c>
      <c r="E196" s="157" t="s">
        <v>21</v>
      </c>
      <c r="F196" s="158" t="s">
        <v>599</v>
      </c>
      <c r="H196" s="159">
        <v>226.56</v>
      </c>
      <c r="I196" s="160"/>
      <c r="L196" s="156"/>
      <c r="M196" s="161"/>
      <c r="T196" s="162"/>
      <c r="AT196" s="157" t="s">
        <v>184</v>
      </c>
      <c r="AU196" s="157" t="s">
        <v>82</v>
      </c>
      <c r="AV196" s="13" t="s">
        <v>82</v>
      </c>
      <c r="AW196" s="13" t="s">
        <v>186</v>
      </c>
      <c r="AX196" s="13" t="s">
        <v>73</v>
      </c>
      <c r="AY196" s="157" t="s">
        <v>174</v>
      </c>
    </row>
    <row r="197" spans="2:51" s="13" customFormat="1" ht="11.25">
      <c r="B197" s="156"/>
      <c r="D197" s="150" t="s">
        <v>184</v>
      </c>
      <c r="E197" s="157" t="s">
        <v>21</v>
      </c>
      <c r="F197" s="158" t="s">
        <v>600</v>
      </c>
      <c r="H197" s="159">
        <v>245.16</v>
      </c>
      <c r="I197" s="160"/>
      <c r="L197" s="156"/>
      <c r="M197" s="161"/>
      <c r="T197" s="162"/>
      <c r="AT197" s="157" t="s">
        <v>184</v>
      </c>
      <c r="AU197" s="157" t="s">
        <v>82</v>
      </c>
      <c r="AV197" s="13" t="s">
        <v>82</v>
      </c>
      <c r="AW197" s="13" t="s">
        <v>186</v>
      </c>
      <c r="AX197" s="13" t="s">
        <v>73</v>
      </c>
      <c r="AY197" s="157" t="s">
        <v>174</v>
      </c>
    </row>
    <row r="198" spans="2:51" s="13" customFormat="1" ht="11.25">
      <c r="B198" s="156"/>
      <c r="D198" s="150" t="s">
        <v>184</v>
      </c>
      <c r="E198" s="157" t="s">
        <v>21</v>
      </c>
      <c r="F198" s="158" t="s">
        <v>601</v>
      </c>
      <c r="H198" s="159">
        <v>133.88999999999999</v>
      </c>
      <c r="I198" s="160"/>
      <c r="L198" s="156"/>
      <c r="M198" s="161"/>
      <c r="T198" s="162"/>
      <c r="AT198" s="157" t="s">
        <v>184</v>
      </c>
      <c r="AU198" s="157" t="s">
        <v>82</v>
      </c>
      <c r="AV198" s="13" t="s">
        <v>82</v>
      </c>
      <c r="AW198" s="13" t="s">
        <v>186</v>
      </c>
      <c r="AX198" s="13" t="s">
        <v>73</v>
      </c>
      <c r="AY198" s="157" t="s">
        <v>174</v>
      </c>
    </row>
    <row r="199" spans="2:51" s="13" customFormat="1" ht="11.25">
      <c r="B199" s="156"/>
      <c r="D199" s="150" t="s">
        <v>184</v>
      </c>
      <c r="E199" s="157" t="s">
        <v>21</v>
      </c>
      <c r="F199" s="158" t="s">
        <v>602</v>
      </c>
      <c r="H199" s="159">
        <v>23.14</v>
      </c>
      <c r="I199" s="160"/>
      <c r="L199" s="156"/>
      <c r="M199" s="161"/>
      <c r="T199" s="162"/>
      <c r="AT199" s="157" t="s">
        <v>184</v>
      </c>
      <c r="AU199" s="157" t="s">
        <v>82</v>
      </c>
      <c r="AV199" s="13" t="s">
        <v>82</v>
      </c>
      <c r="AW199" s="13" t="s">
        <v>186</v>
      </c>
      <c r="AX199" s="13" t="s">
        <v>73</v>
      </c>
      <c r="AY199" s="157" t="s">
        <v>174</v>
      </c>
    </row>
    <row r="200" spans="2:51" s="13" customFormat="1" ht="11.25">
      <c r="B200" s="156"/>
      <c r="D200" s="150" t="s">
        <v>184</v>
      </c>
      <c r="E200" s="157" t="s">
        <v>21</v>
      </c>
      <c r="F200" s="158" t="s">
        <v>603</v>
      </c>
      <c r="H200" s="159">
        <v>13</v>
      </c>
      <c r="I200" s="160"/>
      <c r="L200" s="156"/>
      <c r="M200" s="161"/>
      <c r="T200" s="162"/>
      <c r="AT200" s="157" t="s">
        <v>184</v>
      </c>
      <c r="AU200" s="157" t="s">
        <v>82</v>
      </c>
      <c r="AV200" s="13" t="s">
        <v>82</v>
      </c>
      <c r="AW200" s="13" t="s">
        <v>186</v>
      </c>
      <c r="AX200" s="13" t="s">
        <v>73</v>
      </c>
      <c r="AY200" s="157" t="s">
        <v>174</v>
      </c>
    </row>
    <row r="201" spans="2:51" s="13" customFormat="1" ht="11.25">
      <c r="B201" s="156"/>
      <c r="D201" s="150" t="s">
        <v>184</v>
      </c>
      <c r="E201" s="157" t="s">
        <v>21</v>
      </c>
      <c r="F201" s="158" t="s">
        <v>604</v>
      </c>
      <c r="H201" s="159">
        <v>108.6</v>
      </c>
      <c r="I201" s="160"/>
      <c r="L201" s="156"/>
      <c r="M201" s="161"/>
      <c r="T201" s="162"/>
      <c r="AT201" s="157" t="s">
        <v>184</v>
      </c>
      <c r="AU201" s="157" t="s">
        <v>82</v>
      </c>
      <c r="AV201" s="13" t="s">
        <v>82</v>
      </c>
      <c r="AW201" s="13" t="s">
        <v>186</v>
      </c>
      <c r="AX201" s="13" t="s">
        <v>73</v>
      </c>
      <c r="AY201" s="157" t="s">
        <v>174</v>
      </c>
    </row>
    <row r="202" spans="2:51" s="13" customFormat="1" ht="11.25">
      <c r="B202" s="156"/>
      <c r="D202" s="150" t="s">
        <v>184</v>
      </c>
      <c r="E202" s="157" t="s">
        <v>21</v>
      </c>
      <c r="F202" s="158" t="s">
        <v>605</v>
      </c>
      <c r="H202" s="159">
        <v>40.799999999999997</v>
      </c>
      <c r="I202" s="160"/>
      <c r="L202" s="156"/>
      <c r="M202" s="161"/>
      <c r="T202" s="162"/>
      <c r="AT202" s="157" t="s">
        <v>184</v>
      </c>
      <c r="AU202" s="157" t="s">
        <v>82</v>
      </c>
      <c r="AV202" s="13" t="s">
        <v>82</v>
      </c>
      <c r="AW202" s="13" t="s">
        <v>186</v>
      </c>
      <c r="AX202" s="13" t="s">
        <v>73</v>
      </c>
      <c r="AY202" s="157" t="s">
        <v>174</v>
      </c>
    </row>
    <row r="203" spans="2:51" s="13" customFormat="1" ht="11.25">
      <c r="B203" s="156"/>
      <c r="D203" s="150" t="s">
        <v>184</v>
      </c>
      <c r="E203" s="157" t="s">
        <v>21</v>
      </c>
      <c r="F203" s="158" t="s">
        <v>606</v>
      </c>
      <c r="H203" s="159">
        <v>23.4</v>
      </c>
      <c r="I203" s="160"/>
      <c r="L203" s="156"/>
      <c r="M203" s="161"/>
      <c r="T203" s="162"/>
      <c r="AT203" s="157" t="s">
        <v>184</v>
      </c>
      <c r="AU203" s="157" t="s">
        <v>82</v>
      </c>
      <c r="AV203" s="13" t="s">
        <v>82</v>
      </c>
      <c r="AW203" s="13" t="s">
        <v>186</v>
      </c>
      <c r="AX203" s="13" t="s">
        <v>73</v>
      </c>
      <c r="AY203" s="157" t="s">
        <v>174</v>
      </c>
    </row>
    <row r="204" spans="2:51" s="13" customFormat="1" ht="11.25">
      <c r="B204" s="156"/>
      <c r="D204" s="150" t="s">
        <v>184</v>
      </c>
      <c r="E204" s="157" t="s">
        <v>21</v>
      </c>
      <c r="F204" s="158" t="s">
        <v>607</v>
      </c>
      <c r="H204" s="159">
        <v>32.700000000000003</v>
      </c>
      <c r="I204" s="160"/>
      <c r="L204" s="156"/>
      <c r="M204" s="161"/>
      <c r="T204" s="162"/>
      <c r="AT204" s="157" t="s">
        <v>184</v>
      </c>
      <c r="AU204" s="157" t="s">
        <v>82</v>
      </c>
      <c r="AV204" s="13" t="s">
        <v>82</v>
      </c>
      <c r="AW204" s="13" t="s">
        <v>186</v>
      </c>
      <c r="AX204" s="13" t="s">
        <v>73</v>
      </c>
      <c r="AY204" s="157" t="s">
        <v>174</v>
      </c>
    </row>
    <row r="205" spans="2:51" s="13" customFormat="1" ht="11.25">
      <c r="B205" s="156"/>
      <c r="D205" s="150" t="s">
        <v>184</v>
      </c>
      <c r="E205" s="157" t="s">
        <v>21</v>
      </c>
      <c r="F205" s="158" t="s">
        <v>608</v>
      </c>
      <c r="H205" s="159">
        <v>39.299999999999997</v>
      </c>
      <c r="I205" s="160"/>
      <c r="L205" s="156"/>
      <c r="M205" s="161"/>
      <c r="T205" s="162"/>
      <c r="AT205" s="157" t="s">
        <v>184</v>
      </c>
      <c r="AU205" s="157" t="s">
        <v>82</v>
      </c>
      <c r="AV205" s="13" t="s">
        <v>82</v>
      </c>
      <c r="AW205" s="13" t="s">
        <v>186</v>
      </c>
      <c r="AX205" s="13" t="s">
        <v>73</v>
      </c>
      <c r="AY205" s="157" t="s">
        <v>174</v>
      </c>
    </row>
    <row r="206" spans="2:51" s="13" customFormat="1" ht="11.25">
      <c r="B206" s="156"/>
      <c r="D206" s="150" t="s">
        <v>184</v>
      </c>
      <c r="E206" s="157" t="s">
        <v>21</v>
      </c>
      <c r="F206" s="158" t="s">
        <v>609</v>
      </c>
      <c r="H206" s="159">
        <v>86.19</v>
      </c>
      <c r="I206" s="160"/>
      <c r="L206" s="156"/>
      <c r="M206" s="161"/>
      <c r="T206" s="162"/>
      <c r="AT206" s="157" t="s">
        <v>184</v>
      </c>
      <c r="AU206" s="157" t="s">
        <v>82</v>
      </c>
      <c r="AV206" s="13" t="s">
        <v>82</v>
      </c>
      <c r="AW206" s="13" t="s">
        <v>186</v>
      </c>
      <c r="AX206" s="13" t="s">
        <v>73</v>
      </c>
      <c r="AY206" s="157" t="s">
        <v>174</v>
      </c>
    </row>
    <row r="207" spans="2:51" s="13" customFormat="1" ht="11.25">
      <c r="B207" s="156"/>
      <c r="D207" s="150" t="s">
        <v>184</v>
      </c>
      <c r="E207" s="157" t="s">
        <v>21</v>
      </c>
      <c r="F207" s="158" t="s">
        <v>610</v>
      </c>
      <c r="H207" s="159">
        <v>23.4</v>
      </c>
      <c r="I207" s="160"/>
      <c r="L207" s="156"/>
      <c r="M207" s="161"/>
      <c r="T207" s="162"/>
      <c r="AT207" s="157" t="s">
        <v>184</v>
      </c>
      <c r="AU207" s="157" t="s">
        <v>82</v>
      </c>
      <c r="AV207" s="13" t="s">
        <v>82</v>
      </c>
      <c r="AW207" s="13" t="s">
        <v>186</v>
      </c>
      <c r="AX207" s="13" t="s">
        <v>73</v>
      </c>
      <c r="AY207" s="157" t="s">
        <v>174</v>
      </c>
    </row>
    <row r="208" spans="2:51" s="13" customFormat="1" ht="11.25">
      <c r="B208" s="156"/>
      <c r="D208" s="150" t="s">
        <v>184</v>
      </c>
      <c r="E208" s="157" t="s">
        <v>21</v>
      </c>
      <c r="F208" s="158" t="s">
        <v>611</v>
      </c>
      <c r="H208" s="159">
        <v>34.5</v>
      </c>
      <c r="I208" s="160"/>
      <c r="L208" s="156"/>
      <c r="M208" s="161"/>
      <c r="T208" s="162"/>
      <c r="AT208" s="157" t="s">
        <v>184</v>
      </c>
      <c r="AU208" s="157" t="s">
        <v>82</v>
      </c>
      <c r="AV208" s="13" t="s">
        <v>82</v>
      </c>
      <c r="AW208" s="13" t="s">
        <v>186</v>
      </c>
      <c r="AX208" s="13" t="s">
        <v>73</v>
      </c>
      <c r="AY208" s="157" t="s">
        <v>174</v>
      </c>
    </row>
    <row r="209" spans="2:51" s="13" customFormat="1" ht="11.25">
      <c r="B209" s="156"/>
      <c r="D209" s="150" t="s">
        <v>184</v>
      </c>
      <c r="E209" s="157" t="s">
        <v>21</v>
      </c>
      <c r="F209" s="158" t="s">
        <v>612</v>
      </c>
      <c r="H209" s="159">
        <v>27.6</v>
      </c>
      <c r="I209" s="160"/>
      <c r="L209" s="156"/>
      <c r="M209" s="161"/>
      <c r="T209" s="162"/>
      <c r="AT209" s="157" t="s">
        <v>184</v>
      </c>
      <c r="AU209" s="157" t="s">
        <v>82</v>
      </c>
      <c r="AV209" s="13" t="s">
        <v>82</v>
      </c>
      <c r="AW209" s="13" t="s">
        <v>186</v>
      </c>
      <c r="AX209" s="13" t="s">
        <v>73</v>
      </c>
      <c r="AY209" s="157" t="s">
        <v>174</v>
      </c>
    </row>
    <row r="210" spans="2:51" s="13" customFormat="1" ht="11.25">
      <c r="B210" s="156"/>
      <c r="D210" s="150" t="s">
        <v>184</v>
      </c>
      <c r="E210" s="157" t="s">
        <v>21</v>
      </c>
      <c r="F210" s="158" t="s">
        <v>613</v>
      </c>
      <c r="H210" s="159">
        <v>13.805999999999999</v>
      </c>
      <c r="I210" s="160"/>
      <c r="L210" s="156"/>
      <c r="M210" s="161"/>
      <c r="T210" s="162"/>
      <c r="AT210" s="157" t="s">
        <v>184</v>
      </c>
      <c r="AU210" s="157" t="s">
        <v>82</v>
      </c>
      <c r="AV210" s="13" t="s">
        <v>82</v>
      </c>
      <c r="AW210" s="13" t="s">
        <v>186</v>
      </c>
      <c r="AX210" s="13" t="s">
        <v>73</v>
      </c>
      <c r="AY210" s="157" t="s">
        <v>174</v>
      </c>
    </row>
    <row r="211" spans="2:51" s="13" customFormat="1" ht="11.25">
      <c r="B211" s="156"/>
      <c r="D211" s="150" t="s">
        <v>184</v>
      </c>
      <c r="E211" s="157" t="s">
        <v>21</v>
      </c>
      <c r="F211" s="158" t="s">
        <v>614</v>
      </c>
      <c r="H211" s="159">
        <v>13.78</v>
      </c>
      <c r="I211" s="160"/>
      <c r="L211" s="156"/>
      <c r="M211" s="161"/>
      <c r="T211" s="162"/>
      <c r="AT211" s="157" t="s">
        <v>184</v>
      </c>
      <c r="AU211" s="157" t="s">
        <v>82</v>
      </c>
      <c r="AV211" s="13" t="s">
        <v>82</v>
      </c>
      <c r="AW211" s="13" t="s">
        <v>186</v>
      </c>
      <c r="AX211" s="13" t="s">
        <v>73</v>
      </c>
      <c r="AY211" s="157" t="s">
        <v>174</v>
      </c>
    </row>
    <row r="212" spans="2:51" s="13" customFormat="1" ht="11.25">
      <c r="B212" s="156"/>
      <c r="D212" s="150" t="s">
        <v>184</v>
      </c>
      <c r="E212" s="157" t="s">
        <v>21</v>
      </c>
      <c r="F212" s="158" t="s">
        <v>615</v>
      </c>
      <c r="H212" s="159">
        <v>23.92</v>
      </c>
      <c r="I212" s="160"/>
      <c r="L212" s="156"/>
      <c r="M212" s="161"/>
      <c r="T212" s="162"/>
      <c r="AT212" s="157" t="s">
        <v>184</v>
      </c>
      <c r="AU212" s="157" t="s">
        <v>82</v>
      </c>
      <c r="AV212" s="13" t="s">
        <v>82</v>
      </c>
      <c r="AW212" s="13" t="s">
        <v>186</v>
      </c>
      <c r="AX212" s="13" t="s">
        <v>73</v>
      </c>
      <c r="AY212" s="157" t="s">
        <v>174</v>
      </c>
    </row>
    <row r="213" spans="2:51" s="13" customFormat="1" ht="11.25">
      <c r="B213" s="156"/>
      <c r="D213" s="150" t="s">
        <v>184</v>
      </c>
      <c r="E213" s="157" t="s">
        <v>21</v>
      </c>
      <c r="F213" s="158" t="s">
        <v>616</v>
      </c>
      <c r="H213" s="159">
        <v>33.6</v>
      </c>
      <c r="I213" s="160"/>
      <c r="L213" s="156"/>
      <c r="M213" s="161"/>
      <c r="T213" s="162"/>
      <c r="AT213" s="157" t="s">
        <v>184</v>
      </c>
      <c r="AU213" s="157" t="s">
        <v>82</v>
      </c>
      <c r="AV213" s="13" t="s">
        <v>82</v>
      </c>
      <c r="AW213" s="13" t="s">
        <v>186</v>
      </c>
      <c r="AX213" s="13" t="s">
        <v>73</v>
      </c>
      <c r="AY213" s="157" t="s">
        <v>174</v>
      </c>
    </row>
    <row r="214" spans="2:51" s="13" customFormat="1" ht="11.25">
      <c r="B214" s="156"/>
      <c r="D214" s="150" t="s">
        <v>184</v>
      </c>
      <c r="E214" s="157" t="s">
        <v>21</v>
      </c>
      <c r="F214" s="158" t="s">
        <v>617</v>
      </c>
      <c r="H214" s="159">
        <v>12.61</v>
      </c>
      <c r="I214" s="160"/>
      <c r="L214" s="156"/>
      <c r="M214" s="161"/>
      <c r="T214" s="162"/>
      <c r="AT214" s="157" t="s">
        <v>184</v>
      </c>
      <c r="AU214" s="157" t="s">
        <v>82</v>
      </c>
      <c r="AV214" s="13" t="s">
        <v>82</v>
      </c>
      <c r="AW214" s="13" t="s">
        <v>186</v>
      </c>
      <c r="AX214" s="13" t="s">
        <v>73</v>
      </c>
      <c r="AY214" s="157" t="s">
        <v>174</v>
      </c>
    </row>
    <row r="215" spans="2:51" s="13" customFormat="1" ht="11.25">
      <c r="B215" s="156"/>
      <c r="D215" s="150" t="s">
        <v>184</v>
      </c>
      <c r="E215" s="157" t="s">
        <v>21</v>
      </c>
      <c r="F215" s="158" t="s">
        <v>618</v>
      </c>
      <c r="H215" s="159">
        <v>12.22</v>
      </c>
      <c r="I215" s="160"/>
      <c r="L215" s="156"/>
      <c r="M215" s="161"/>
      <c r="T215" s="162"/>
      <c r="AT215" s="157" t="s">
        <v>184</v>
      </c>
      <c r="AU215" s="157" t="s">
        <v>82</v>
      </c>
      <c r="AV215" s="13" t="s">
        <v>82</v>
      </c>
      <c r="AW215" s="13" t="s">
        <v>186</v>
      </c>
      <c r="AX215" s="13" t="s">
        <v>73</v>
      </c>
      <c r="AY215" s="157" t="s">
        <v>174</v>
      </c>
    </row>
    <row r="216" spans="2:51" s="13" customFormat="1" ht="11.25">
      <c r="B216" s="156"/>
      <c r="D216" s="150" t="s">
        <v>184</v>
      </c>
      <c r="E216" s="157" t="s">
        <v>21</v>
      </c>
      <c r="F216" s="158" t="s">
        <v>619</v>
      </c>
      <c r="H216" s="159">
        <v>13.26</v>
      </c>
      <c r="I216" s="160"/>
      <c r="L216" s="156"/>
      <c r="M216" s="161"/>
      <c r="T216" s="162"/>
      <c r="AT216" s="157" t="s">
        <v>184</v>
      </c>
      <c r="AU216" s="157" t="s">
        <v>82</v>
      </c>
      <c r="AV216" s="13" t="s">
        <v>82</v>
      </c>
      <c r="AW216" s="13" t="s">
        <v>186</v>
      </c>
      <c r="AX216" s="13" t="s">
        <v>73</v>
      </c>
      <c r="AY216" s="157" t="s">
        <v>174</v>
      </c>
    </row>
    <row r="217" spans="2:51" s="13" customFormat="1" ht="11.25">
      <c r="B217" s="156"/>
      <c r="D217" s="150" t="s">
        <v>184</v>
      </c>
      <c r="E217" s="157" t="s">
        <v>21</v>
      </c>
      <c r="F217" s="158" t="s">
        <v>620</v>
      </c>
      <c r="H217" s="159">
        <v>31.8</v>
      </c>
      <c r="I217" s="160"/>
      <c r="L217" s="156"/>
      <c r="M217" s="161"/>
      <c r="T217" s="162"/>
      <c r="AT217" s="157" t="s">
        <v>184</v>
      </c>
      <c r="AU217" s="157" t="s">
        <v>82</v>
      </c>
      <c r="AV217" s="13" t="s">
        <v>82</v>
      </c>
      <c r="AW217" s="13" t="s">
        <v>186</v>
      </c>
      <c r="AX217" s="13" t="s">
        <v>73</v>
      </c>
      <c r="AY217" s="157" t="s">
        <v>174</v>
      </c>
    </row>
    <row r="218" spans="2:51" s="13" customFormat="1" ht="11.25">
      <c r="B218" s="156"/>
      <c r="D218" s="150" t="s">
        <v>184</v>
      </c>
      <c r="E218" s="157" t="s">
        <v>21</v>
      </c>
      <c r="F218" s="158" t="s">
        <v>621</v>
      </c>
      <c r="H218" s="159">
        <v>13.494</v>
      </c>
      <c r="I218" s="160"/>
      <c r="L218" s="156"/>
      <c r="M218" s="161"/>
      <c r="T218" s="162"/>
      <c r="AT218" s="157" t="s">
        <v>184</v>
      </c>
      <c r="AU218" s="157" t="s">
        <v>82</v>
      </c>
      <c r="AV218" s="13" t="s">
        <v>82</v>
      </c>
      <c r="AW218" s="13" t="s">
        <v>186</v>
      </c>
      <c r="AX218" s="13" t="s">
        <v>73</v>
      </c>
      <c r="AY218" s="157" t="s">
        <v>174</v>
      </c>
    </row>
    <row r="219" spans="2:51" s="13" customFormat="1" ht="11.25">
      <c r="B219" s="156"/>
      <c r="D219" s="150" t="s">
        <v>184</v>
      </c>
      <c r="E219" s="157" t="s">
        <v>21</v>
      </c>
      <c r="F219" s="158" t="s">
        <v>622</v>
      </c>
      <c r="H219" s="159">
        <v>13.416</v>
      </c>
      <c r="I219" s="160"/>
      <c r="L219" s="156"/>
      <c r="M219" s="161"/>
      <c r="T219" s="162"/>
      <c r="AT219" s="157" t="s">
        <v>184</v>
      </c>
      <c r="AU219" s="157" t="s">
        <v>82</v>
      </c>
      <c r="AV219" s="13" t="s">
        <v>82</v>
      </c>
      <c r="AW219" s="13" t="s">
        <v>186</v>
      </c>
      <c r="AX219" s="13" t="s">
        <v>73</v>
      </c>
      <c r="AY219" s="157" t="s">
        <v>174</v>
      </c>
    </row>
    <row r="220" spans="2:51" s="13" customFormat="1" ht="11.25">
      <c r="B220" s="156"/>
      <c r="D220" s="150" t="s">
        <v>184</v>
      </c>
      <c r="E220" s="157" t="s">
        <v>21</v>
      </c>
      <c r="F220" s="158" t="s">
        <v>623</v>
      </c>
      <c r="H220" s="159">
        <v>19.239999999999998</v>
      </c>
      <c r="I220" s="160"/>
      <c r="L220" s="156"/>
      <c r="M220" s="161"/>
      <c r="T220" s="162"/>
      <c r="AT220" s="157" t="s">
        <v>184</v>
      </c>
      <c r="AU220" s="157" t="s">
        <v>82</v>
      </c>
      <c r="AV220" s="13" t="s">
        <v>82</v>
      </c>
      <c r="AW220" s="13" t="s">
        <v>186</v>
      </c>
      <c r="AX220" s="13" t="s">
        <v>73</v>
      </c>
      <c r="AY220" s="157" t="s">
        <v>174</v>
      </c>
    </row>
    <row r="221" spans="2:51" s="13" customFormat="1" ht="11.25">
      <c r="B221" s="156"/>
      <c r="D221" s="150" t="s">
        <v>184</v>
      </c>
      <c r="E221" s="157" t="s">
        <v>21</v>
      </c>
      <c r="F221" s="158" t="s">
        <v>624</v>
      </c>
      <c r="H221" s="159">
        <v>31.41</v>
      </c>
      <c r="I221" s="160"/>
      <c r="L221" s="156"/>
      <c r="M221" s="161"/>
      <c r="T221" s="162"/>
      <c r="AT221" s="157" t="s">
        <v>184</v>
      </c>
      <c r="AU221" s="157" t="s">
        <v>82</v>
      </c>
      <c r="AV221" s="13" t="s">
        <v>82</v>
      </c>
      <c r="AW221" s="13" t="s">
        <v>186</v>
      </c>
      <c r="AX221" s="13" t="s">
        <v>73</v>
      </c>
      <c r="AY221" s="157" t="s">
        <v>174</v>
      </c>
    </row>
    <row r="222" spans="2:51" s="13" customFormat="1" ht="11.25">
      <c r="B222" s="156"/>
      <c r="D222" s="150" t="s">
        <v>184</v>
      </c>
      <c r="E222" s="157" t="s">
        <v>21</v>
      </c>
      <c r="F222" s="158" t="s">
        <v>625</v>
      </c>
      <c r="H222" s="159">
        <v>24.9</v>
      </c>
      <c r="I222" s="160"/>
      <c r="L222" s="156"/>
      <c r="M222" s="161"/>
      <c r="T222" s="162"/>
      <c r="AT222" s="157" t="s">
        <v>184</v>
      </c>
      <c r="AU222" s="157" t="s">
        <v>82</v>
      </c>
      <c r="AV222" s="13" t="s">
        <v>82</v>
      </c>
      <c r="AW222" s="13" t="s">
        <v>186</v>
      </c>
      <c r="AX222" s="13" t="s">
        <v>73</v>
      </c>
      <c r="AY222" s="157" t="s">
        <v>174</v>
      </c>
    </row>
    <row r="223" spans="2:51" s="13" customFormat="1" ht="11.25">
      <c r="B223" s="156"/>
      <c r="D223" s="150" t="s">
        <v>184</v>
      </c>
      <c r="E223" s="157" t="s">
        <v>21</v>
      </c>
      <c r="F223" s="158" t="s">
        <v>626</v>
      </c>
      <c r="H223" s="159">
        <v>41.46</v>
      </c>
      <c r="I223" s="160"/>
      <c r="L223" s="156"/>
      <c r="M223" s="161"/>
      <c r="T223" s="162"/>
      <c r="AT223" s="157" t="s">
        <v>184</v>
      </c>
      <c r="AU223" s="157" t="s">
        <v>82</v>
      </c>
      <c r="AV223" s="13" t="s">
        <v>82</v>
      </c>
      <c r="AW223" s="13" t="s">
        <v>186</v>
      </c>
      <c r="AX223" s="13" t="s">
        <v>73</v>
      </c>
      <c r="AY223" s="157" t="s">
        <v>174</v>
      </c>
    </row>
    <row r="224" spans="2:51" s="13" customFormat="1" ht="11.25">
      <c r="B224" s="156"/>
      <c r="D224" s="150" t="s">
        <v>184</v>
      </c>
      <c r="E224" s="157" t="s">
        <v>21</v>
      </c>
      <c r="F224" s="158" t="s">
        <v>627</v>
      </c>
      <c r="H224" s="159">
        <v>35.880000000000003</v>
      </c>
      <c r="I224" s="160"/>
      <c r="L224" s="156"/>
      <c r="M224" s="161"/>
      <c r="T224" s="162"/>
      <c r="AT224" s="157" t="s">
        <v>184</v>
      </c>
      <c r="AU224" s="157" t="s">
        <v>82</v>
      </c>
      <c r="AV224" s="13" t="s">
        <v>82</v>
      </c>
      <c r="AW224" s="13" t="s">
        <v>186</v>
      </c>
      <c r="AX224" s="13" t="s">
        <v>73</v>
      </c>
      <c r="AY224" s="157" t="s">
        <v>174</v>
      </c>
    </row>
    <row r="225" spans="2:51" s="13" customFormat="1" ht="11.25">
      <c r="B225" s="156"/>
      <c r="D225" s="150" t="s">
        <v>184</v>
      </c>
      <c r="E225" s="157" t="s">
        <v>21</v>
      </c>
      <c r="F225" s="158" t="s">
        <v>628</v>
      </c>
      <c r="H225" s="159">
        <v>64.44</v>
      </c>
      <c r="I225" s="160"/>
      <c r="L225" s="156"/>
      <c r="M225" s="161"/>
      <c r="T225" s="162"/>
      <c r="AT225" s="157" t="s">
        <v>184</v>
      </c>
      <c r="AU225" s="157" t="s">
        <v>82</v>
      </c>
      <c r="AV225" s="13" t="s">
        <v>82</v>
      </c>
      <c r="AW225" s="13" t="s">
        <v>186</v>
      </c>
      <c r="AX225" s="13" t="s">
        <v>73</v>
      </c>
      <c r="AY225" s="157" t="s">
        <v>174</v>
      </c>
    </row>
    <row r="226" spans="2:51" s="15" customFormat="1" ht="11.25">
      <c r="B226" s="171"/>
      <c r="D226" s="150" t="s">
        <v>184</v>
      </c>
      <c r="E226" s="172" t="s">
        <v>21</v>
      </c>
      <c r="F226" s="173" t="s">
        <v>629</v>
      </c>
      <c r="H226" s="174">
        <v>1711.7260000000001</v>
      </c>
      <c r="I226" s="175"/>
      <c r="L226" s="171"/>
      <c r="M226" s="176"/>
      <c r="T226" s="177"/>
      <c r="AT226" s="172" t="s">
        <v>184</v>
      </c>
      <c r="AU226" s="172" t="s">
        <v>82</v>
      </c>
      <c r="AV226" s="15" t="s">
        <v>108</v>
      </c>
      <c r="AW226" s="15" t="s">
        <v>186</v>
      </c>
      <c r="AX226" s="15" t="s">
        <v>73</v>
      </c>
      <c r="AY226" s="172" t="s">
        <v>174</v>
      </c>
    </row>
    <row r="227" spans="2:51" s="13" customFormat="1" ht="11.25">
      <c r="B227" s="156"/>
      <c r="D227" s="150" t="s">
        <v>184</v>
      </c>
      <c r="E227" s="157" t="s">
        <v>21</v>
      </c>
      <c r="F227" s="158" t="s">
        <v>630</v>
      </c>
      <c r="H227" s="159">
        <v>36.299999999999997</v>
      </c>
      <c r="I227" s="160"/>
      <c r="L227" s="156"/>
      <c r="M227" s="161"/>
      <c r="T227" s="162"/>
      <c r="AT227" s="157" t="s">
        <v>184</v>
      </c>
      <c r="AU227" s="157" t="s">
        <v>82</v>
      </c>
      <c r="AV227" s="13" t="s">
        <v>82</v>
      </c>
      <c r="AW227" s="13" t="s">
        <v>186</v>
      </c>
      <c r="AX227" s="13" t="s">
        <v>73</v>
      </c>
      <c r="AY227" s="157" t="s">
        <v>174</v>
      </c>
    </row>
    <row r="228" spans="2:51" s="13" customFormat="1" ht="11.25">
      <c r="B228" s="156"/>
      <c r="D228" s="150" t="s">
        <v>184</v>
      </c>
      <c r="E228" s="157" t="s">
        <v>21</v>
      </c>
      <c r="F228" s="158" t="s">
        <v>631</v>
      </c>
      <c r="H228" s="159">
        <v>35.1</v>
      </c>
      <c r="I228" s="160"/>
      <c r="L228" s="156"/>
      <c r="M228" s="161"/>
      <c r="T228" s="162"/>
      <c r="AT228" s="157" t="s">
        <v>184</v>
      </c>
      <c r="AU228" s="157" t="s">
        <v>82</v>
      </c>
      <c r="AV228" s="13" t="s">
        <v>82</v>
      </c>
      <c r="AW228" s="13" t="s">
        <v>186</v>
      </c>
      <c r="AX228" s="13" t="s">
        <v>73</v>
      </c>
      <c r="AY228" s="157" t="s">
        <v>174</v>
      </c>
    </row>
    <row r="229" spans="2:51" s="13" customFormat="1" ht="11.25">
      <c r="B229" s="156"/>
      <c r="D229" s="150" t="s">
        <v>184</v>
      </c>
      <c r="E229" s="157" t="s">
        <v>21</v>
      </c>
      <c r="F229" s="158" t="s">
        <v>632</v>
      </c>
      <c r="H229" s="159">
        <v>55.5</v>
      </c>
      <c r="I229" s="160"/>
      <c r="L229" s="156"/>
      <c r="M229" s="161"/>
      <c r="T229" s="162"/>
      <c r="AT229" s="157" t="s">
        <v>184</v>
      </c>
      <c r="AU229" s="157" t="s">
        <v>82</v>
      </c>
      <c r="AV229" s="13" t="s">
        <v>82</v>
      </c>
      <c r="AW229" s="13" t="s">
        <v>186</v>
      </c>
      <c r="AX229" s="13" t="s">
        <v>73</v>
      </c>
      <c r="AY229" s="157" t="s">
        <v>174</v>
      </c>
    </row>
    <row r="230" spans="2:51" s="13" customFormat="1" ht="11.25">
      <c r="B230" s="156"/>
      <c r="D230" s="150" t="s">
        <v>184</v>
      </c>
      <c r="E230" s="157" t="s">
        <v>21</v>
      </c>
      <c r="F230" s="158" t="s">
        <v>633</v>
      </c>
      <c r="H230" s="159">
        <v>50.1</v>
      </c>
      <c r="I230" s="160"/>
      <c r="L230" s="156"/>
      <c r="M230" s="161"/>
      <c r="T230" s="162"/>
      <c r="AT230" s="157" t="s">
        <v>184</v>
      </c>
      <c r="AU230" s="157" t="s">
        <v>82</v>
      </c>
      <c r="AV230" s="13" t="s">
        <v>82</v>
      </c>
      <c r="AW230" s="13" t="s">
        <v>186</v>
      </c>
      <c r="AX230" s="13" t="s">
        <v>73</v>
      </c>
      <c r="AY230" s="157" t="s">
        <v>174</v>
      </c>
    </row>
    <row r="231" spans="2:51" s="13" customFormat="1" ht="11.25">
      <c r="B231" s="156"/>
      <c r="D231" s="150" t="s">
        <v>184</v>
      </c>
      <c r="E231" s="157" t="s">
        <v>21</v>
      </c>
      <c r="F231" s="158" t="s">
        <v>634</v>
      </c>
      <c r="H231" s="159">
        <v>39</v>
      </c>
      <c r="I231" s="160"/>
      <c r="L231" s="156"/>
      <c r="M231" s="161"/>
      <c r="T231" s="162"/>
      <c r="AT231" s="157" t="s">
        <v>184</v>
      </c>
      <c r="AU231" s="157" t="s">
        <v>82</v>
      </c>
      <c r="AV231" s="13" t="s">
        <v>82</v>
      </c>
      <c r="AW231" s="13" t="s">
        <v>186</v>
      </c>
      <c r="AX231" s="13" t="s">
        <v>73</v>
      </c>
      <c r="AY231" s="157" t="s">
        <v>174</v>
      </c>
    </row>
    <row r="232" spans="2:51" s="13" customFormat="1" ht="11.25">
      <c r="B232" s="156"/>
      <c r="D232" s="150" t="s">
        <v>184</v>
      </c>
      <c r="E232" s="157" t="s">
        <v>21</v>
      </c>
      <c r="F232" s="158" t="s">
        <v>635</v>
      </c>
      <c r="H232" s="159">
        <v>13.92</v>
      </c>
      <c r="I232" s="160"/>
      <c r="L232" s="156"/>
      <c r="M232" s="161"/>
      <c r="T232" s="162"/>
      <c r="AT232" s="157" t="s">
        <v>184</v>
      </c>
      <c r="AU232" s="157" t="s">
        <v>82</v>
      </c>
      <c r="AV232" s="13" t="s">
        <v>82</v>
      </c>
      <c r="AW232" s="13" t="s">
        <v>186</v>
      </c>
      <c r="AX232" s="13" t="s">
        <v>73</v>
      </c>
      <c r="AY232" s="157" t="s">
        <v>174</v>
      </c>
    </row>
    <row r="233" spans="2:51" s="13" customFormat="1" ht="11.25">
      <c r="B233" s="156"/>
      <c r="D233" s="150" t="s">
        <v>184</v>
      </c>
      <c r="E233" s="157" t="s">
        <v>21</v>
      </c>
      <c r="F233" s="158" t="s">
        <v>636</v>
      </c>
      <c r="H233" s="159">
        <v>22.5</v>
      </c>
      <c r="I233" s="160"/>
      <c r="L233" s="156"/>
      <c r="M233" s="161"/>
      <c r="T233" s="162"/>
      <c r="AT233" s="157" t="s">
        <v>184</v>
      </c>
      <c r="AU233" s="157" t="s">
        <v>82</v>
      </c>
      <c r="AV233" s="13" t="s">
        <v>82</v>
      </c>
      <c r="AW233" s="13" t="s">
        <v>186</v>
      </c>
      <c r="AX233" s="13" t="s">
        <v>73</v>
      </c>
      <c r="AY233" s="157" t="s">
        <v>174</v>
      </c>
    </row>
    <row r="234" spans="2:51" s="13" customFormat="1" ht="11.25">
      <c r="B234" s="156"/>
      <c r="D234" s="150" t="s">
        <v>184</v>
      </c>
      <c r="E234" s="157" t="s">
        <v>21</v>
      </c>
      <c r="F234" s="158" t="s">
        <v>637</v>
      </c>
      <c r="H234" s="159">
        <v>34.5</v>
      </c>
      <c r="I234" s="160"/>
      <c r="L234" s="156"/>
      <c r="M234" s="161"/>
      <c r="T234" s="162"/>
      <c r="AT234" s="157" t="s">
        <v>184</v>
      </c>
      <c r="AU234" s="157" t="s">
        <v>82</v>
      </c>
      <c r="AV234" s="13" t="s">
        <v>82</v>
      </c>
      <c r="AW234" s="13" t="s">
        <v>186</v>
      </c>
      <c r="AX234" s="13" t="s">
        <v>73</v>
      </c>
      <c r="AY234" s="157" t="s">
        <v>174</v>
      </c>
    </row>
    <row r="235" spans="2:51" s="13" customFormat="1" ht="11.25">
      <c r="B235" s="156"/>
      <c r="D235" s="150" t="s">
        <v>184</v>
      </c>
      <c r="E235" s="157" t="s">
        <v>21</v>
      </c>
      <c r="F235" s="158" t="s">
        <v>638</v>
      </c>
      <c r="H235" s="159">
        <v>150.84</v>
      </c>
      <c r="I235" s="160"/>
      <c r="L235" s="156"/>
      <c r="M235" s="161"/>
      <c r="T235" s="162"/>
      <c r="AT235" s="157" t="s">
        <v>184</v>
      </c>
      <c r="AU235" s="157" t="s">
        <v>82</v>
      </c>
      <c r="AV235" s="13" t="s">
        <v>82</v>
      </c>
      <c r="AW235" s="13" t="s">
        <v>186</v>
      </c>
      <c r="AX235" s="13" t="s">
        <v>73</v>
      </c>
      <c r="AY235" s="157" t="s">
        <v>174</v>
      </c>
    </row>
    <row r="236" spans="2:51" s="13" customFormat="1" ht="11.25">
      <c r="B236" s="156"/>
      <c r="D236" s="150" t="s">
        <v>184</v>
      </c>
      <c r="E236" s="157" t="s">
        <v>21</v>
      </c>
      <c r="F236" s="158" t="s">
        <v>639</v>
      </c>
      <c r="H236" s="159">
        <v>175.5</v>
      </c>
      <c r="I236" s="160"/>
      <c r="L236" s="156"/>
      <c r="M236" s="161"/>
      <c r="T236" s="162"/>
      <c r="AT236" s="157" t="s">
        <v>184</v>
      </c>
      <c r="AU236" s="157" t="s">
        <v>82</v>
      </c>
      <c r="AV236" s="13" t="s">
        <v>82</v>
      </c>
      <c r="AW236" s="13" t="s">
        <v>186</v>
      </c>
      <c r="AX236" s="13" t="s">
        <v>73</v>
      </c>
      <c r="AY236" s="157" t="s">
        <v>174</v>
      </c>
    </row>
    <row r="237" spans="2:51" s="13" customFormat="1" ht="11.25">
      <c r="B237" s="156"/>
      <c r="D237" s="150" t="s">
        <v>184</v>
      </c>
      <c r="E237" s="157" t="s">
        <v>21</v>
      </c>
      <c r="F237" s="158" t="s">
        <v>640</v>
      </c>
      <c r="H237" s="159">
        <v>94.5</v>
      </c>
      <c r="I237" s="160"/>
      <c r="L237" s="156"/>
      <c r="M237" s="161"/>
      <c r="T237" s="162"/>
      <c r="AT237" s="157" t="s">
        <v>184</v>
      </c>
      <c r="AU237" s="157" t="s">
        <v>82</v>
      </c>
      <c r="AV237" s="13" t="s">
        <v>82</v>
      </c>
      <c r="AW237" s="13" t="s">
        <v>186</v>
      </c>
      <c r="AX237" s="13" t="s">
        <v>73</v>
      </c>
      <c r="AY237" s="157" t="s">
        <v>174</v>
      </c>
    </row>
    <row r="238" spans="2:51" s="13" customFormat="1" ht="11.25">
      <c r="B238" s="156"/>
      <c r="D238" s="150" t="s">
        <v>184</v>
      </c>
      <c r="E238" s="157" t="s">
        <v>21</v>
      </c>
      <c r="F238" s="158" t="s">
        <v>641</v>
      </c>
      <c r="H238" s="159">
        <v>171.3</v>
      </c>
      <c r="I238" s="160"/>
      <c r="L238" s="156"/>
      <c r="M238" s="161"/>
      <c r="T238" s="162"/>
      <c r="AT238" s="157" t="s">
        <v>184</v>
      </c>
      <c r="AU238" s="157" t="s">
        <v>82</v>
      </c>
      <c r="AV238" s="13" t="s">
        <v>82</v>
      </c>
      <c r="AW238" s="13" t="s">
        <v>186</v>
      </c>
      <c r="AX238" s="13" t="s">
        <v>73</v>
      </c>
      <c r="AY238" s="157" t="s">
        <v>174</v>
      </c>
    </row>
    <row r="239" spans="2:51" s="13" customFormat="1" ht="11.25">
      <c r="B239" s="156"/>
      <c r="D239" s="150" t="s">
        <v>184</v>
      </c>
      <c r="E239" s="157" t="s">
        <v>21</v>
      </c>
      <c r="F239" s="158" t="s">
        <v>642</v>
      </c>
      <c r="H239" s="159">
        <v>45</v>
      </c>
      <c r="I239" s="160"/>
      <c r="L239" s="156"/>
      <c r="M239" s="161"/>
      <c r="T239" s="162"/>
      <c r="AT239" s="157" t="s">
        <v>184</v>
      </c>
      <c r="AU239" s="157" t="s">
        <v>82</v>
      </c>
      <c r="AV239" s="13" t="s">
        <v>82</v>
      </c>
      <c r="AW239" s="13" t="s">
        <v>186</v>
      </c>
      <c r="AX239" s="13" t="s">
        <v>73</v>
      </c>
      <c r="AY239" s="157" t="s">
        <v>174</v>
      </c>
    </row>
    <row r="240" spans="2:51" s="13" customFormat="1" ht="11.25">
      <c r="B240" s="156"/>
      <c r="D240" s="150" t="s">
        <v>184</v>
      </c>
      <c r="E240" s="157" t="s">
        <v>21</v>
      </c>
      <c r="F240" s="158" t="s">
        <v>643</v>
      </c>
      <c r="H240" s="159">
        <v>56.7</v>
      </c>
      <c r="I240" s="160"/>
      <c r="L240" s="156"/>
      <c r="M240" s="161"/>
      <c r="T240" s="162"/>
      <c r="AT240" s="157" t="s">
        <v>184</v>
      </c>
      <c r="AU240" s="157" t="s">
        <v>82</v>
      </c>
      <c r="AV240" s="13" t="s">
        <v>82</v>
      </c>
      <c r="AW240" s="13" t="s">
        <v>186</v>
      </c>
      <c r="AX240" s="13" t="s">
        <v>73</v>
      </c>
      <c r="AY240" s="157" t="s">
        <v>174</v>
      </c>
    </row>
    <row r="241" spans="2:65" s="13" customFormat="1" ht="11.25">
      <c r="B241" s="156"/>
      <c r="D241" s="150" t="s">
        <v>184</v>
      </c>
      <c r="E241" s="157" t="s">
        <v>21</v>
      </c>
      <c r="F241" s="158" t="s">
        <v>644</v>
      </c>
      <c r="H241" s="159">
        <v>68.400000000000006</v>
      </c>
      <c r="I241" s="160"/>
      <c r="L241" s="156"/>
      <c r="M241" s="161"/>
      <c r="T241" s="162"/>
      <c r="AT241" s="157" t="s">
        <v>184</v>
      </c>
      <c r="AU241" s="157" t="s">
        <v>82</v>
      </c>
      <c r="AV241" s="13" t="s">
        <v>82</v>
      </c>
      <c r="AW241" s="13" t="s">
        <v>186</v>
      </c>
      <c r="AX241" s="13" t="s">
        <v>73</v>
      </c>
      <c r="AY241" s="157" t="s">
        <v>174</v>
      </c>
    </row>
    <row r="242" spans="2:65" s="13" customFormat="1" ht="11.25">
      <c r="B242" s="156"/>
      <c r="D242" s="150" t="s">
        <v>184</v>
      </c>
      <c r="E242" s="157" t="s">
        <v>21</v>
      </c>
      <c r="F242" s="158" t="s">
        <v>645</v>
      </c>
      <c r="H242" s="159">
        <v>148.13999999999999</v>
      </c>
      <c r="I242" s="160"/>
      <c r="L242" s="156"/>
      <c r="M242" s="161"/>
      <c r="T242" s="162"/>
      <c r="AT242" s="157" t="s">
        <v>184</v>
      </c>
      <c r="AU242" s="157" t="s">
        <v>82</v>
      </c>
      <c r="AV242" s="13" t="s">
        <v>82</v>
      </c>
      <c r="AW242" s="13" t="s">
        <v>186</v>
      </c>
      <c r="AX242" s="13" t="s">
        <v>73</v>
      </c>
      <c r="AY242" s="157" t="s">
        <v>174</v>
      </c>
    </row>
    <row r="243" spans="2:65" s="15" customFormat="1" ht="11.25">
      <c r="B243" s="171"/>
      <c r="D243" s="150" t="s">
        <v>184</v>
      </c>
      <c r="E243" s="172" t="s">
        <v>21</v>
      </c>
      <c r="F243" s="173" t="s">
        <v>646</v>
      </c>
      <c r="H243" s="174">
        <v>1197.3</v>
      </c>
      <c r="I243" s="175"/>
      <c r="L243" s="171"/>
      <c r="M243" s="176"/>
      <c r="T243" s="177"/>
      <c r="AT243" s="172" t="s">
        <v>184</v>
      </c>
      <c r="AU243" s="172" t="s">
        <v>82</v>
      </c>
      <c r="AV243" s="15" t="s">
        <v>108</v>
      </c>
      <c r="AW243" s="15" t="s">
        <v>186</v>
      </c>
      <c r="AX243" s="15" t="s">
        <v>73</v>
      </c>
      <c r="AY243" s="172" t="s">
        <v>174</v>
      </c>
    </row>
    <row r="244" spans="2:65" s="13" customFormat="1" ht="11.25">
      <c r="B244" s="156"/>
      <c r="D244" s="150" t="s">
        <v>184</v>
      </c>
      <c r="E244" s="157" t="s">
        <v>21</v>
      </c>
      <c r="F244" s="158" t="s">
        <v>647</v>
      </c>
      <c r="H244" s="159">
        <v>6.048</v>
      </c>
      <c r="I244" s="160"/>
      <c r="L244" s="156"/>
      <c r="M244" s="161"/>
      <c r="T244" s="162"/>
      <c r="AT244" s="157" t="s">
        <v>184</v>
      </c>
      <c r="AU244" s="157" t="s">
        <v>82</v>
      </c>
      <c r="AV244" s="13" t="s">
        <v>82</v>
      </c>
      <c r="AW244" s="13" t="s">
        <v>186</v>
      </c>
      <c r="AX244" s="13" t="s">
        <v>73</v>
      </c>
      <c r="AY244" s="157" t="s">
        <v>174</v>
      </c>
    </row>
    <row r="245" spans="2:65" s="14" customFormat="1" ht="11.25">
      <c r="B245" s="163"/>
      <c r="D245" s="150" t="s">
        <v>184</v>
      </c>
      <c r="E245" s="164" t="s">
        <v>467</v>
      </c>
      <c r="F245" s="165" t="s">
        <v>226</v>
      </c>
      <c r="H245" s="166">
        <v>2915.0740000000001</v>
      </c>
      <c r="I245" s="167"/>
      <c r="L245" s="163"/>
      <c r="M245" s="168"/>
      <c r="T245" s="169"/>
      <c r="AT245" s="164" t="s">
        <v>184</v>
      </c>
      <c r="AU245" s="164" t="s">
        <v>82</v>
      </c>
      <c r="AV245" s="14" t="s">
        <v>180</v>
      </c>
      <c r="AW245" s="14" t="s">
        <v>186</v>
      </c>
      <c r="AX245" s="14" t="s">
        <v>80</v>
      </c>
      <c r="AY245" s="164" t="s">
        <v>174</v>
      </c>
    </row>
    <row r="246" spans="2:65" s="1" customFormat="1" ht="33" customHeight="1">
      <c r="B246" s="32"/>
      <c r="C246" s="132" t="s">
        <v>323</v>
      </c>
      <c r="D246" s="132" t="s">
        <v>176</v>
      </c>
      <c r="E246" s="133" t="s">
        <v>648</v>
      </c>
      <c r="F246" s="134" t="s">
        <v>649</v>
      </c>
      <c r="G246" s="135" t="s">
        <v>192</v>
      </c>
      <c r="H246" s="136">
        <v>10.782999999999999</v>
      </c>
      <c r="I246" s="137"/>
      <c r="J246" s="138">
        <f>ROUND(I246*H246,2)</f>
        <v>0</v>
      </c>
      <c r="K246" s="134" t="s">
        <v>179</v>
      </c>
      <c r="L246" s="32"/>
      <c r="M246" s="139" t="s">
        <v>21</v>
      </c>
      <c r="N246" s="140" t="s">
        <v>44</v>
      </c>
      <c r="P246" s="141">
        <f>O246*H246</f>
        <v>0</v>
      </c>
      <c r="Q246" s="141">
        <v>2.5018699999999998</v>
      </c>
      <c r="R246" s="141">
        <f>Q246*H246</f>
        <v>26.977664209999997</v>
      </c>
      <c r="S246" s="141">
        <v>0</v>
      </c>
      <c r="T246" s="142">
        <f>S246*H246</f>
        <v>0</v>
      </c>
      <c r="AR246" s="143" t="s">
        <v>180</v>
      </c>
      <c r="AT246" s="143" t="s">
        <v>176</v>
      </c>
      <c r="AU246" s="143" t="s">
        <v>82</v>
      </c>
      <c r="AY246" s="17" t="s">
        <v>174</v>
      </c>
      <c r="BE246" s="144">
        <f>IF(N246="základní",J246,0)</f>
        <v>0</v>
      </c>
      <c r="BF246" s="144">
        <f>IF(N246="snížená",J246,0)</f>
        <v>0</v>
      </c>
      <c r="BG246" s="144">
        <f>IF(N246="zákl. přenesená",J246,0)</f>
        <v>0</v>
      </c>
      <c r="BH246" s="144">
        <f>IF(N246="sníž. přenesená",J246,0)</f>
        <v>0</v>
      </c>
      <c r="BI246" s="144">
        <f>IF(N246="nulová",J246,0)</f>
        <v>0</v>
      </c>
      <c r="BJ246" s="17" t="s">
        <v>80</v>
      </c>
      <c r="BK246" s="144">
        <f>ROUND(I246*H246,2)</f>
        <v>0</v>
      </c>
      <c r="BL246" s="17" t="s">
        <v>180</v>
      </c>
      <c r="BM246" s="143" t="s">
        <v>650</v>
      </c>
    </row>
    <row r="247" spans="2:65" s="1" customFormat="1" ht="11.25">
      <c r="B247" s="32"/>
      <c r="D247" s="145" t="s">
        <v>182</v>
      </c>
      <c r="F247" s="146" t="s">
        <v>651</v>
      </c>
      <c r="I247" s="147"/>
      <c r="L247" s="32"/>
      <c r="M247" s="148"/>
      <c r="T247" s="53"/>
      <c r="AT247" s="17" t="s">
        <v>182</v>
      </c>
      <c r="AU247" s="17" t="s">
        <v>82</v>
      </c>
    </row>
    <row r="248" spans="2:65" s="12" customFormat="1" ht="11.25">
      <c r="B248" s="149"/>
      <c r="D248" s="150" t="s">
        <v>184</v>
      </c>
      <c r="E248" s="151" t="s">
        <v>21</v>
      </c>
      <c r="F248" s="152" t="s">
        <v>502</v>
      </c>
      <c r="H248" s="151" t="s">
        <v>21</v>
      </c>
      <c r="I248" s="153"/>
      <c r="L248" s="149"/>
      <c r="M248" s="154"/>
      <c r="T248" s="155"/>
      <c r="AT248" s="151" t="s">
        <v>184</v>
      </c>
      <c r="AU248" s="151" t="s">
        <v>82</v>
      </c>
      <c r="AV248" s="12" t="s">
        <v>80</v>
      </c>
      <c r="AW248" s="12" t="s">
        <v>186</v>
      </c>
      <c r="AX248" s="12" t="s">
        <v>73</v>
      </c>
      <c r="AY248" s="151" t="s">
        <v>174</v>
      </c>
    </row>
    <row r="249" spans="2:65" s="13" customFormat="1" ht="11.25">
      <c r="B249" s="156"/>
      <c r="D249" s="150" t="s">
        <v>184</v>
      </c>
      <c r="E249" s="157" t="s">
        <v>21</v>
      </c>
      <c r="F249" s="158" t="s">
        <v>652</v>
      </c>
      <c r="H249" s="159">
        <v>5.6239999999999997</v>
      </c>
      <c r="I249" s="160"/>
      <c r="L249" s="156"/>
      <c r="M249" s="161"/>
      <c r="T249" s="162"/>
      <c r="AT249" s="157" t="s">
        <v>184</v>
      </c>
      <c r="AU249" s="157" t="s">
        <v>82</v>
      </c>
      <c r="AV249" s="13" t="s">
        <v>82</v>
      </c>
      <c r="AW249" s="13" t="s">
        <v>186</v>
      </c>
      <c r="AX249" s="13" t="s">
        <v>73</v>
      </c>
      <c r="AY249" s="157" t="s">
        <v>174</v>
      </c>
    </row>
    <row r="250" spans="2:65" s="13" customFormat="1" ht="11.25">
      <c r="B250" s="156"/>
      <c r="D250" s="150" t="s">
        <v>184</v>
      </c>
      <c r="E250" s="157" t="s">
        <v>21</v>
      </c>
      <c r="F250" s="158" t="s">
        <v>653</v>
      </c>
      <c r="H250" s="159">
        <v>1.488</v>
      </c>
      <c r="I250" s="160"/>
      <c r="L250" s="156"/>
      <c r="M250" s="161"/>
      <c r="T250" s="162"/>
      <c r="AT250" s="157" t="s">
        <v>184</v>
      </c>
      <c r="AU250" s="157" t="s">
        <v>82</v>
      </c>
      <c r="AV250" s="13" t="s">
        <v>82</v>
      </c>
      <c r="AW250" s="13" t="s">
        <v>186</v>
      </c>
      <c r="AX250" s="13" t="s">
        <v>73</v>
      </c>
      <c r="AY250" s="157" t="s">
        <v>174</v>
      </c>
    </row>
    <row r="251" spans="2:65" s="13" customFormat="1" ht="22.5">
      <c r="B251" s="156"/>
      <c r="D251" s="150" t="s">
        <v>184</v>
      </c>
      <c r="E251" s="157" t="s">
        <v>21</v>
      </c>
      <c r="F251" s="158" t="s">
        <v>654</v>
      </c>
      <c r="H251" s="159">
        <v>2.84</v>
      </c>
      <c r="I251" s="160"/>
      <c r="L251" s="156"/>
      <c r="M251" s="161"/>
      <c r="T251" s="162"/>
      <c r="AT251" s="157" t="s">
        <v>184</v>
      </c>
      <c r="AU251" s="157" t="s">
        <v>82</v>
      </c>
      <c r="AV251" s="13" t="s">
        <v>82</v>
      </c>
      <c r="AW251" s="13" t="s">
        <v>186</v>
      </c>
      <c r="AX251" s="13" t="s">
        <v>73</v>
      </c>
      <c r="AY251" s="157" t="s">
        <v>174</v>
      </c>
    </row>
    <row r="252" spans="2:65" s="13" customFormat="1" ht="22.5">
      <c r="B252" s="156"/>
      <c r="D252" s="150" t="s">
        <v>184</v>
      </c>
      <c r="E252" s="157" t="s">
        <v>21</v>
      </c>
      <c r="F252" s="158" t="s">
        <v>655</v>
      </c>
      <c r="H252" s="159">
        <v>0.83120000000000005</v>
      </c>
      <c r="I252" s="160"/>
      <c r="L252" s="156"/>
      <c r="M252" s="161"/>
      <c r="T252" s="162"/>
      <c r="AT252" s="157" t="s">
        <v>184</v>
      </c>
      <c r="AU252" s="157" t="s">
        <v>82</v>
      </c>
      <c r="AV252" s="13" t="s">
        <v>82</v>
      </c>
      <c r="AW252" s="13" t="s">
        <v>186</v>
      </c>
      <c r="AX252" s="13" t="s">
        <v>73</v>
      </c>
      <c r="AY252" s="157" t="s">
        <v>174</v>
      </c>
    </row>
    <row r="253" spans="2:65" s="14" customFormat="1" ht="11.25">
      <c r="B253" s="163"/>
      <c r="D253" s="150" t="s">
        <v>184</v>
      </c>
      <c r="E253" s="164" t="s">
        <v>21</v>
      </c>
      <c r="F253" s="165" t="s">
        <v>656</v>
      </c>
      <c r="H253" s="166">
        <v>10.783200000000001</v>
      </c>
      <c r="I253" s="167"/>
      <c r="L253" s="163"/>
      <c r="M253" s="168"/>
      <c r="T253" s="169"/>
      <c r="AT253" s="164" t="s">
        <v>184</v>
      </c>
      <c r="AU253" s="164" t="s">
        <v>82</v>
      </c>
      <c r="AV253" s="14" t="s">
        <v>180</v>
      </c>
      <c r="AW253" s="14" t="s">
        <v>186</v>
      </c>
      <c r="AX253" s="14" t="s">
        <v>80</v>
      </c>
      <c r="AY253" s="164" t="s">
        <v>174</v>
      </c>
    </row>
    <row r="254" spans="2:65" s="1" customFormat="1" ht="21.75" customHeight="1">
      <c r="B254" s="32"/>
      <c r="C254" s="132" t="s">
        <v>330</v>
      </c>
      <c r="D254" s="132" t="s">
        <v>176</v>
      </c>
      <c r="E254" s="133" t="s">
        <v>657</v>
      </c>
      <c r="F254" s="134" t="s">
        <v>658</v>
      </c>
      <c r="G254" s="135" t="s">
        <v>307</v>
      </c>
      <c r="H254" s="136">
        <v>0.27</v>
      </c>
      <c r="I254" s="137"/>
      <c r="J254" s="138">
        <f>ROUND(I254*H254,2)</f>
        <v>0</v>
      </c>
      <c r="K254" s="134" t="s">
        <v>179</v>
      </c>
      <c r="L254" s="32"/>
      <c r="M254" s="139" t="s">
        <v>21</v>
      </c>
      <c r="N254" s="140" t="s">
        <v>44</v>
      </c>
      <c r="P254" s="141">
        <f>O254*H254</f>
        <v>0</v>
      </c>
      <c r="Q254" s="141">
        <v>1.06277</v>
      </c>
      <c r="R254" s="141">
        <f>Q254*H254</f>
        <v>0.28694790000000003</v>
      </c>
      <c r="S254" s="141">
        <v>0</v>
      </c>
      <c r="T254" s="142">
        <f>S254*H254</f>
        <v>0</v>
      </c>
      <c r="AR254" s="143" t="s">
        <v>180</v>
      </c>
      <c r="AT254" s="143" t="s">
        <v>176</v>
      </c>
      <c r="AU254" s="143" t="s">
        <v>82</v>
      </c>
      <c r="AY254" s="17" t="s">
        <v>174</v>
      </c>
      <c r="BE254" s="144">
        <f>IF(N254="základní",J254,0)</f>
        <v>0</v>
      </c>
      <c r="BF254" s="144">
        <f>IF(N254="snížená",J254,0)</f>
        <v>0</v>
      </c>
      <c r="BG254" s="144">
        <f>IF(N254="zákl. přenesená",J254,0)</f>
        <v>0</v>
      </c>
      <c r="BH254" s="144">
        <f>IF(N254="sníž. přenesená",J254,0)</f>
        <v>0</v>
      </c>
      <c r="BI254" s="144">
        <f>IF(N254="nulová",J254,0)</f>
        <v>0</v>
      </c>
      <c r="BJ254" s="17" t="s">
        <v>80</v>
      </c>
      <c r="BK254" s="144">
        <f>ROUND(I254*H254,2)</f>
        <v>0</v>
      </c>
      <c r="BL254" s="17" t="s">
        <v>180</v>
      </c>
      <c r="BM254" s="143" t="s">
        <v>659</v>
      </c>
    </row>
    <row r="255" spans="2:65" s="1" customFormat="1" ht="11.25">
      <c r="B255" s="32"/>
      <c r="D255" s="145" t="s">
        <v>182</v>
      </c>
      <c r="F255" s="146" t="s">
        <v>660</v>
      </c>
      <c r="I255" s="147"/>
      <c r="L255" s="32"/>
      <c r="M255" s="148"/>
      <c r="T255" s="53"/>
      <c r="AT255" s="17" t="s">
        <v>182</v>
      </c>
      <c r="AU255" s="17" t="s">
        <v>82</v>
      </c>
    </row>
    <row r="256" spans="2:65" s="12" customFormat="1" ht="11.25">
      <c r="B256" s="149"/>
      <c r="D256" s="150" t="s">
        <v>184</v>
      </c>
      <c r="E256" s="151" t="s">
        <v>21</v>
      </c>
      <c r="F256" s="152" t="s">
        <v>502</v>
      </c>
      <c r="H256" s="151" t="s">
        <v>21</v>
      </c>
      <c r="I256" s="153"/>
      <c r="L256" s="149"/>
      <c r="M256" s="154"/>
      <c r="T256" s="155"/>
      <c r="AT256" s="151" t="s">
        <v>184</v>
      </c>
      <c r="AU256" s="151" t="s">
        <v>82</v>
      </c>
      <c r="AV256" s="12" t="s">
        <v>80</v>
      </c>
      <c r="AW256" s="12" t="s">
        <v>186</v>
      </c>
      <c r="AX256" s="12" t="s">
        <v>73</v>
      </c>
      <c r="AY256" s="151" t="s">
        <v>174</v>
      </c>
    </row>
    <row r="257" spans="2:65" s="13" customFormat="1" ht="11.25">
      <c r="B257" s="156"/>
      <c r="D257" s="150" t="s">
        <v>184</v>
      </c>
      <c r="E257" s="157" t="s">
        <v>21</v>
      </c>
      <c r="F257" s="158" t="s">
        <v>661</v>
      </c>
      <c r="H257" s="159">
        <v>0.1406</v>
      </c>
      <c r="I257" s="160"/>
      <c r="L257" s="156"/>
      <c r="M257" s="161"/>
      <c r="T257" s="162"/>
      <c r="AT257" s="157" t="s">
        <v>184</v>
      </c>
      <c r="AU257" s="157" t="s">
        <v>82</v>
      </c>
      <c r="AV257" s="13" t="s">
        <v>82</v>
      </c>
      <c r="AW257" s="13" t="s">
        <v>186</v>
      </c>
      <c r="AX257" s="13" t="s">
        <v>73</v>
      </c>
      <c r="AY257" s="157" t="s">
        <v>174</v>
      </c>
    </row>
    <row r="258" spans="2:65" s="13" customFormat="1" ht="11.25">
      <c r="B258" s="156"/>
      <c r="D258" s="150" t="s">
        <v>184</v>
      </c>
      <c r="E258" s="157" t="s">
        <v>21</v>
      </c>
      <c r="F258" s="158" t="s">
        <v>662</v>
      </c>
      <c r="H258" s="159">
        <v>3.7199999999999997E-2</v>
      </c>
      <c r="I258" s="160"/>
      <c r="L258" s="156"/>
      <c r="M258" s="161"/>
      <c r="T258" s="162"/>
      <c r="AT258" s="157" t="s">
        <v>184</v>
      </c>
      <c r="AU258" s="157" t="s">
        <v>82</v>
      </c>
      <c r="AV258" s="13" t="s">
        <v>82</v>
      </c>
      <c r="AW258" s="13" t="s">
        <v>186</v>
      </c>
      <c r="AX258" s="13" t="s">
        <v>73</v>
      </c>
      <c r="AY258" s="157" t="s">
        <v>174</v>
      </c>
    </row>
    <row r="259" spans="2:65" s="13" customFormat="1" ht="22.5">
      <c r="B259" s="156"/>
      <c r="D259" s="150" t="s">
        <v>184</v>
      </c>
      <c r="E259" s="157" t="s">
        <v>21</v>
      </c>
      <c r="F259" s="158" t="s">
        <v>663</v>
      </c>
      <c r="H259" s="159">
        <v>7.0999999999999994E-2</v>
      </c>
      <c r="I259" s="160"/>
      <c r="L259" s="156"/>
      <c r="M259" s="161"/>
      <c r="T259" s="162"/>
      <c r="AT259" s="157" t="s">
        <v>184</v>
      </c>
      <c r="AU259" s="157" t="s">
        <v>82</v>
      </c>
      <c r="AV259" s="13" t="s">
        <v>82</v>
      </c>
      <c r="AW259" s="13" t="s">
        <v>186</v>
      </c>
      <c r="AX259" s="13" t="s">
        <v>73</v>
      </c>
      <c r="AY259" s="157" t="s">
        <v>174</v>
      </c>
    </row>
    <row r="260" spans="2:65" s="13" customFormat="1" ht="22.5">
      <c r="B260" s="156"/>
      <c r="D260" s="150" t="s">
        <v>184</v>
      </c>
      <c r="E260" s="157" t="s">
        <v>21</v>
      </c>
      <c r="F260" s="158" t="s">
        <v>664</v>
      </c>
      <c r="H260" s="159">
        <v>2.078E-2</v>
      </c>
      <c r="I260" s="160"/>
      <c r="L260" s="156"/>
      <c r="M260" s="161"/>
      <c r="T260" s="162"/>
      <c r="AT260" s="157" t="s">
        <v>184</v>
      </c>
      <c r="AU260" s="157" t="s">
        <v>82</v>
      </c>
      <c r="AV260" s="13" t="s">
        <v>82</v>
      </c>
      <c r="AW260" s="13" t="s">
        <v>186</v>
      </c>
      <c r="AX260" s="13" t="s">
        <v>73</v>
      </c>
      <c r="AY260" s="157" t="s">
        <v>174</v>
      </c>
    </row>
    <row r="261" spans="2:65" s="14" customFormat="1" ht="11.25">
      <c r="B261" s="163"/>
      <c r="D261" s="150" t="s">
        <v>184</v>
      </c>
      <c r="E261" s="164" t="s">
        <v>21</v>
      </c>
      <c r="F261" s="165" t="s">
        <v>656</v>
      </c>
      <c r="H261" s="166">
        <v>0.26957999999999999</v>
      </c>
      <c r="I261" s="167"/>
      <c r="L261" s="163"/>
      <c r="M261" s="168"/>
      <c r="T261" s="169"/>
      <c r="AT261" s="164" t="s">
        <v>184</v>
      </c>
      <c r="AU261" s="164" t="s">
        <v>82</v>
      </c>
      <c r="AV261" s="14" t="s">
        <v>180</v>
      </c>
      <c r="AW261" s="14" t="s">
        <v>186</v>
      </c>
      <c r="AX261" s="14" t="s">
        <v>80</v>
      </c>
      <c r="AY261" s="164" t="s">
        <v>174</v>
      </c>
    </row>
    <row r="262" spans="2:65" s="1" customFormat="1" ht="24.2" customHeight="1">
      <c r="B262" s="32"/>
      <c r="C262" s="132" t="s">
        <v>337</v>
      </c>
      <c r="D262" s="132" t="s">
        <v>176</v>
      </c>
      <c r="E262" s="133" t="s">
        <v>665</v>
      </c>
      <c r="F262" s="134" t="s">
        <v>666</v>
      </c>
      <c r="G262" s="135" t="s">
        <v>133</v>
      </c>
      <c r="H262" s="136">
        <v>124.2</v>
      </c>
      <c r="I262" s="137"/>
      <c r="J262" s="138">
        <f>ROUND(I262*H262,2)</f>
        <v>0</v>
      </c>
      <c r="K262" s="134" t="s">
        <v>179</v>
      </c>
      <c r="L262" s="32"/>
      <c r="M262" s="139" t="s">
        <v>21</v>
      </c>
      <c r="N262" s="140" t="s">
        <v>44</v>
      </c>
      <c r="P262" s="141">
        <f>O262*H262</f>
        <v>0</v>
      </c>
      <c r="Q262" s="141">
        <v>3.3E-4</v>
      </c>
      <c r="R262" s="141">
        <f>Q262*H262</f>
        <v>4.0986000000000002E-2</v>
      </c>
      <c r="S262" s="141">
        <v>0</v>
      </c>
      <c r="T262" s="142">
        <f>S262*H262</f>
        <v>0</v>
      </c>
      <c r="AR262" s="143" t="s">
        <v>180</v>
      </c>
      <c r="AT262" s="143" t="s">
        <v>176</v>
      </c>
      <c r="AU262" s="143" t="s">
        <v>82</v>
      </c>
      <c r="AY262" s="17" t="s">
        <v>174</v>
      </c>
      <c r="BE262" s="144">
        <f>IF(N262="základní",J262,0)</f>
        <v>0</v>
      </c>
      <c r="BF262" s="144">
        <f>IF(N262="snížená",J262,0)</f>
        <v>0</v>
      </c>
      <c r="BG262" s="144">
        <f>IF(N262="zákl. přenesená",J262,0)</f>
        <v>0</v>
      </c>
      <c r="BH262" s="144">
        <f>IF(N262="sníž. přenesená",J262,0)</f>
        <v>0</v>
      </c>
      <c r="BI262" s="144">
        <f>IF(N262="nulová",J262,0)</f>
        <v>0</v>
      </c>
      <c r="BJ262" s="17" t="s">
        <v>80</v>
      </c>
      <c r="BK262" s="144">
        <f>ROUND(I262*H262,2)</f>
        <v>0</v>
      </c>
      <c r="BL262" s="17" t="s">
        <v>180</v>
      </c>
      <c r="BM262" s="143" t="s">
        <v>667</v>
      </c>
    </row>
    <row r="263" spans="2:65" s="1" customFormat="1" ht="11.25">
      <c r="B263" s="32"/>
      <c r="D263" s="145" t="s">
        <v>182</v>
      </c>
      <c r="F263" s="146" t="s">
        <v>668</v>
      </c>
      <c r="I263" s="147"/>
      <c r="L263" s="32"/>
      <c r="M263" s="148"/>
      <c r="T263" s="53"/>
      <c r="AT263" s="17" t="s">
        <v>182</v>
      </c>
      <c r="AU263" s="17" t="s">
        <v>82</v>
      </c>
    </row>
    <row r="264" spans="2:65" s="12" customFormat="1" ht="11.25">
      <c r="B264" s="149"/>
      <c r="D264" s="150" t="s">
        <v>184</v>
      </c>
      <c r="E264" s="151" t="s">
        <v>21</v>
      </c>
      <c r="F264" s="152" t="s">
        <v>502</v>
      </c>
      <c r="H264" s="151" t="s">
        <v>21</v>
      </c>
      <c r="I264" s="153"/>
      <c r="L264" s="149"/>
      <c r="M264" s="154"/>
      <c r="T264" s="155"/>
      <c r="AT264" s="151" t="s">
        <v>184</v>
      </c>
      <c r="AU264" s="151" t="s">
        <v>82</v>
      </c>
      <c r="AV264" s="12" t="s">
        <v>80</v>
      </c>
      <c r="AW264" s="12" t="s">
        <v>186</v>
      </c>
      <c r="AX264" s="12" t="s">
        <v>73</v>
      </c>
      <c r="AY264" s="151" t="s">
        <v>174</v>
      </c>
    </row>
    <row r="265" spans="2:65" s="13" customFormat="1" ht="11.25">
      <c r="B265" s="156"/>
      <c r="D265" s="150" t="s">
        <v>184</v>
      </c>
      <c r="E265" s="157" t="s">
        <v>21</v>
      </c>
      <c r="F265" s="158" t="s">
        <v>669</v>
      </c>
      <c r="H265" s="159">
        <v>98.4</v>
      </c>
      <c r="I265" s="160"/>
      <c r="L265" s="156"/>
      <c r="M265" s="161"/>
      <c r="T265" s="162"/>
      <c r="AT265" s="157" t="s">
        <v>184</v>
      </c>
      <c r="AU265" s="157" t="s">
        <v>82</v>
      </c>
      <c r="AV265" s="13" t="s">
        <v>82</v>
      </c>
      <c r="AW265" s="13" t="s">
        <v>186</v>
      </c>
      <c r="AX265" s="13" t="s">
        <v>73</v>
      </c>
      <c r="AY265" s="157" t="s">
        <v>174</v>
      </c>
    </row>
    <row r="266" spans="2:65" s="13" customFormat="1" ht="11.25">
      <c r="B266" s="156"/>
      <c r="D266" s="150" t="s">
        <v>184</v>
      </c>
      <c r="E266" s="157" t="s">
        <v>21</v>
      </c>
      <c r="F266" s="158" t="s">
        <v>670</v>
      </c>
      <c r="H266" s="159">
        <v>25.8</v>
      </c>
      <c r="I266" s="160"/>
      <c r="L266" s="156"/>
      <c r="M266" s="161"/>
      <c r="T266" s="162"/>
      <c r="AT266" s="157" t="s">
        <v>184</v>
      </c>
      <c r="AU266" s="157" t="s">
        <v>82</v>
      </c>
      <c r="AV266" s="13" t="s">
        <v>82</v>
      </c>
      <c r="AW266" s="13" t="s">
        <v>186</v>
      </c>
      <c r="AX266" s="13" t="s">
        <v>73</v>
      </c>
      <c r="AY266" s="157" t="s">
        <v>174</v>
      </c>
    </row>
    <row r="267" spans="2:65" s="14" customFormat="1" ht="11.25">
      <c r="B267" s="163"/>
      <c r="D267" s="150" t="s">
        <v>184</v>
      </c>
      <c r="E267" s="164" t="s">
        <v>21</v>
      </c>
      <c r="F267" s="165" t="s">
        <v>671</v>
      </c>
      <c r="H267" s="166">
        <v>124.2</v>
      </c>
      <c r="I267" s="167"/>
      <c r="L267" s="163"/>
      <c r="M267" s="168"/>
      <c r="T267" s="169"/>
      <c r="AT267" s="164" t="s">
        <v>184</v>
      </c>
      <c r="AU267" s="164" t="s">
        <v>82</v>
      </c>
      <c r="AV267" s="14" t="s">
        <v>180</v>
      </c>
      <c r="AW267" s="14" t="s">
        <v>186</v>
      </c>
      <c r="AX267" s="14" t="s">
        <v>80</v>
      </c>
      <c r="AY267" s="164" t="s">
        <v>174</v>
      </c>
    </row>
    <row r="268" spans="2:65" s="1" customFormat="1" ht="37.9" customHeight="1">
      <c r="B268" s="32"/>
      <c r="C268" s="132" t="s">
        <v>342</v>
      </c>
      <c r="D268" s="132" t="s">
        <v>176</v>
      </c>
      <c r="E268" s="133" t="s">
        <v>672</v>
      </c>
      <c r="F268" s="134" t="s">
        <v>673</v>
      </c>
      <c r="G268" s="135" t="s">
        <v>431</v>
      </c>
      <c r="H268" s="136">
        <v>978.49</v>
      </c>
      <c r="I268" s="137"/>
      <c r="J268" s="138">
        <f>ROUND(I268*H268,2)</f>
        <v>0</v>
      </c>
      <c r="K268" s="134" t="s">
        <v>179</v>
      </c>
      <c r="L268" s="32"/>
      <c r="M268" s="139" t="s">
        <v>21</v>
      </c>
      <c r="N268" s="140" t="s">
        <v>44</v>
      </c>
      <c r="P268" s="141">
        <f>O268*H268</f>
        <v>0</v>
      </c>
      <c r="Q268" s="141">
        <v>2.0000000000000002E-5</v>
      </c>
      <c r="R268" s="141">
        <f>Q268*H268</f>
        <v>1.9569800000000002E-2</v>
      </c>
      <c r="S268" s="141">
        <v>0</v>
      </c>
      <c r="T268" s="142">
        <f>S268*H268</f>
        <v>0</v>
      </c>
      <c r="AR268" s="143" t="s">
        <v>180</v>
      </c>
      <c r="AT268" s="143" t="s">
        <v>176</v>
      </c>
      <c r="AU268" s="143" t="s">
        <v>82</v>
      </c>
      <c r="AY268" s="17" t="s">
        <v>174</v>
      </c>
      <c r="BE268" s="144">
        <f>IF(N268="základní",J268,0)</f>
        <v>0</v>
      </c>
      <c r="BF268" s="144">
        <f>IF(N268="snížená",J268,0)</f>
        <v>0</v>
      </c>
      <c r="BG268" s="144">
        <f>IF(N268="zákl. přenesená",J268,0)</f>
        <v>0</v>
      </c>
      <c r="BH268" s="144">
        <f>IF(N268="sníž. přenesená",J268,0)</f>
        <v>0</v>
      </c>
      <c r="BI268" s="144">
        <f>IF(N268="nulová",J268,0)</f>
        <v>0</v>
      </c>
      <c r="BJ268" s="17" t="s">
        <v>80</v>
      </c>
      <c r="BK268" s="144">
        <f>ROUND(I268*H268,2)</f>
        <v>0</v>
      </c>
      <c r="BL268" s="17" t="s">
        <v>180</v>
      </c>
      <c r="BM268" s="143" t="s">
        <v>674</v>
      </c>
    </row>
    <row r="269" spans="2:65" s="1" customFormat="1" ht="11.25">
      <c r="B269" s="32"/>
      <c r="D269" s="145" t="s">
        <v>182</v>
      </c>
      <c r="F269" s="146" t="s">
        <v>675</v>
      </c>
      <c r="I269" s="147"/>
      <c r="L269" s="32"/>
      <c r="M269" s="148"/>
      <c r="T269" s="53"/>
      <c r="AT269" s="17" t="s">
        <v>182</v>
      </c>
      <c r="AU269" s="17" t="s">
        <v>82</v>
      </c>
    </row>
    <row r="270" spans="2:65" s="12" customFormat="1" ht="11.25">
      <c r="B270" s="149"/>
      <c r="D270" s="150" t="s">
        <v>184</v>
      </c>
      <c r="E270" s="151" t="s">
        <v>21</v>
      </c>
      <c r="F270" s="152" t="s">
        <v>583</v>
      </c>
      <c r="H270" s="151" t="s">
        <v>21</v>
      </c>
      <c r="I270" s="153"/>
      <c r="L270" s="149"/>
      <c r="M270" s="154"/>
      <c r="T270" s="155"/>
      <c r="AT270" s="151" t="s">
        <v>184</v>
      </c>
      <c r="AU270" s="151" t="s">
        <v>82</v>
      </c>
      <c r="AV270" s="12" t="s">
        <v>80</v>
      </c>
      <c r="AW270" s="12" t="s">
        <v>186</v>
      </c>
      <c r="AX270" s="12" t="s">
        <v>73</v>
      </c>
      <c r="AY270" s="151" t="s">
        <v>174</v>
      </c>
    </row>
    <row r="271" spans="2:65" s="13" customFormat="1" ht="11.25">
      <c r="B271" s="156"/>
      <c r="D271" s="150" t="s">
        <v>184</v>
      </c>
      <c r="E271" s="157" t="s">
        <v>21</v>
      </c>
      <c r="F271" s="158" t="s">
        <v>676</v>
      </c>
      <c r="H271" s="159">
        <v>579.39</v>
      </c>
      <c r="I271" s="160"/>
      <c r="L271" s="156"/>
      <c r="M271" s="161"/>
      <c r="T271" s="162"/>
      <c r="AT271" s="157" t="s">
        <v>184</v>
      </c>
      <c r="AU271" s="157" t="s">
        <v>82</v>
      </c>
      <c r="AV271" s="13" t="s">
        <v>82</v>
      </c>
      <c r="AW271" s="13" t="s">
        <v>186</v>
      </c>
      <c r="AX271" s="13" t="s">
        <v>73</v>
      </c>
      <c r="AY271" s="157" t="s">
        <v>174</v>
      </c>
    </row>
    <row r="272" spans="2:65" s="13" customFormat="1" ht="11.25">
      <c r="B272" s="156"/>
      <c r="D272" s="150" t="s">
        <v>184</v>
      </c>
      <c r="E272" s="157" t="s">
        <v>21</v>
      </c>
      <c r="F272" s="158" t="s">
        <v>677</v>
      </c>
      <c r="H272" s="159">
        <v>399.1</v>
      </c>
      <c r="I272" s="160"/>
      <c r="L272" s="156"/>
      <c r="M272" s="161"/>
      <c r="T272" s="162"/>
      <c r="AT272" s="157" t="s">
        <v>184</v>
      </c>
      <c r="AU272" s="157" t="s">
        <v>82</v>
      </c>
      <c r="AV272" s="13" t="s">
        <v>82</v>
      </c>
      <c r="AW272" s="13" t="s">
        <v>186</v>
      </c>
      <c r="AX272" s="13" t="s">
        <v>73</v>
      </c>
      <c r="AY272" s="157" t="s">
        <v>174</v>
      </c>
    </row>
    <row r="273" spans="2:65" s="14" customFormat="1" ht="11.25">
      <c r="B273" s="163"/>
      <c r="D273" s="150" t="s">
        <v>184</v>
      </c>
      <c r="E273" s="164" t="s">
        <v>21</v>
      </c>
      <c r="F273" s="165" t="s">
        <v>226</v>
      </c>
      <c r="H273" s="166">
        <v>978.49</v>
      </c>
      <c r="I273" s="167"/>
      <c r="L273" s="163"/>
      <c r="M273" s="168"/>
      <c r="T273" s="169"/>
      <c r="AT273" s="164" t="s">
        <v>184</v>
      </c>
      <c r="AU273" s="164" t="s">
        <v>82</v>
      </c>
      <c r="AV273" s="14" t="s">
        <v>180</v>
      </c>
      <c r="AW273" s="14" t="s">
        <v>186</v>
      </c>
      <c r="AX273" s="14" t="s">
        <v>80</v>
      </c>
      <c r="AY273" s="164" t="s">
        <v>174</v>
      </c>
    </row>
    <row r="274" spans="2:65" s="11" customFormat="1" ht="22.9" customHeight="1">
      <c r="B274" s="120"/>
      <c r="D274" s="121" t="s">
        <v>72</v>
      </c>
      <c r="E274" s="130" t="s">
        <v>207</v>
      </c>
      <c r="F274" s="130" t="s">
        <v>208</v>
      </c>
      <c r="I274" s="123"/>
      <c r="J274" s="131">
        <f>BK274</f>
        <v>0</v>
      </c>
      <c r="L274" s="120"/>
      <c r="M274" s="125"/>
      <c r="P274" s="126">
        <f>SUM(P275:P277)</f>
        <v>0</v>
      </c>
      <c r="R274" s="126">
        <f>SUM(R275:R277)</f>
        <v>0</v>
      </c>
      <c r="T274" s="127">
        <f>SUM(T275:T277)</f>
        <v>0</v>
      </c>
      <c r="AR274" s="121" t="s">
        <v>80</v>
      </c>
      <c r="AT274" s="128" t="s">
        <v>72</v>
      </c>
      <c r="AU274" s="128" t="s">
        <v>80</v>
      </c>
      <c r="AY274" s="121" t="s">
        <v>174</v>
      </c>
      <c r="BK274" s="129">
        <f>SUM(BK275:BK277)</f>
        <v>0</v>
      </c>
    </row>
    <row r="275" spans="2:65" s="1" customFormat="1" ht="24.2" customHeight="1">
      <c r="B275" s="32"/>
      <c r="C275" s="132" t="s">
        <v>7</v>
      </c>
      <c r="D275" s="132" t="s">
        <v>176</v>
      </c>
      <c r="E275" s="133" t="s">
        <v>678</v>
      </c>
      <c r="F275" s="134" t="s">
        <v>679</v>
      </c>
      <c r="G275" s="135" t="s">
        <v>420</v>
      </c>
      <c r="H275" s="136">
        <v>100</v>
      </c>
      <c r="I275" s="137"/>
      <c r="J275" s="138">
        <f>ROUND(I275*H275,2)</f>
        <v>0</v>
      </c>
      <c r="K275" s="134" t="s">
        <v>179</v>
      </c>
      <c r="L275" s="32"/>
      <c r="M275" s="139" t="s">
        <v>21</v>
      </c>
      <c r="N275" s="140" t="s">
        <v>44</v>
      </c>
      <c r="P275" s="141">
        <f>O275*H275</f>
        <v>0</v>
      </c>
      <c r="Q275" s="141">
        <v>0</v>
      </c>
      <c r="R275" s="141">
        <f>Q275*H275</f>
        <v>0</v>
      </c>
      <c r="S275" s="141">
        <v>0</v>
      </c>
      <c r="T275" s="142">
        <f>S275*H275</f>
        <v>0</v>
      </c>
      <c r="AR275" s="143" t="s">
        <v>180</v>
      </c>
      <c r="AT275" s="143" t="s">
        <v>176</v>
      </c>
      <c r="AU275" s="143" t="s">
        <v>82</v>
      </c>
      <c r="AY275" s="17" t="s">
        <v>174</v>
      </c>
      <c r="BE275" s="144">
        <f>IF(N275="základní",J275,0)</f>
        <v>0</v>
      </c>
      <c r="BF275" s="144">
        <f>IF(N275="snížená",J275,0)</f>
        <v>0</v>
      </c>
      <c r="BG275" s="144">
        <f>IF(N275="zákl. přenesená",J275,0)</f>
        <v>0</v>
      </c>
      <c r="BH275" s="144">
        <f>IF(N275="sníž. přenesená",J275,0)</f>
        <v>0</v>
      </c>
      <c r="BI275" s="144">
        <f>IF(N275="nulová",J275,0)</f>
        <v>0</v>
      </c>
      <c r="BJ275" s="17" t="s">
        <v>80</v>
      </c>
      <c r="BK275" s="144">
        <f>ROUND(I275*H275,2)</f>
        <v>0</v>
      </c>
      <c r="BL275" s="17" t="s">
        <v>180</v>
      </c>
      <c r="BM275" s="143" t="s">
        <v>680</v>
      </c>
    </row>
    <row r="276" spans="2:65" s="1" customFormat="1" ht="11.25">
      <c r="B276" s="32"/>
      <c r="D276" s="145" t="s">
        <v>182</v>
      </c>
      <c r="F276" s="146" t="s">
        <v>681</v>
      </c>
      <c r="I276" s="147"/>
      <c r="L276" s="32"/>
      <c r="M276" s="148"/>
      <c r="T276" s="53"/>
      <c r="AT276" s="17" t="s">
        <v>182</v>
      </c>
      <c r="AU276" s="17" t="s">
        <v>82</v>
      </c>
    </row>
    <row r="277" spans="2:65" s="1" customFormat="1" ht="24.2" customHeight="1">
      <c r="B277" s="32"/>
      <c r="C277" s="181" t="s">
        <v>352</v>
      </c>
      <c r="D277" s="181" t="s">
        <v>682</v>
      </c>
      <c r="E277" s="182" t="s">
        <v>683</v>
      </c>
      <c r="F277" s="183" t="s">
        <v>684</v>
      </c>
      <c r="G277" s="184" t="s">
        <v>420</v>
      </c>
      <c r="H277" s="185">
        <v>100</v>
      </c>
      <c r="I277" s="186"/>
      <c r="J277" s="187">
        <f>ROUND(I277*H277,2)</f>
        <v>0</v>
      </c>
      <c r="K277" s="183" t="s">
        <v>179</v>
      </c>
      <c r="L277" s="188"/>
      <c r="M277" s="189" t="s">
        <v>21</v>
      </c>
      <c r="N277" s="190" t="s">
        <v>44</v>
      </c>
      <c r="P277" s="141">
        <f>O277*H277</f>
        <v>0</v>
      </c>
      <c r="Q277" s="141">
        <v>0</v>
      </c>
      <c r="R277" s="141">
        <f>Q277*H277</f>
        <v>0</v>
      </c>
      <c r="S277" s="141">
        <v>0</v>
      </c>
      <c r="T277" s="142">
        <f>S277*H277</f>
        <v>0</v>
      </c>
      <c r="AR277" s="143" t="s">
        <v>234</v>
      </c>
      <c r="AT277" s="143" t="s">
        <v>682</v>
      </c>
      <c r="AU277" s="143" t="s">
        <v>82</v>
      </c>
      <c r="AY277" s="17" t="s">
        <v>174</v>
      </c>
      <c r="BE277" s="144">
        <f>IF(N277="základní",J277,0)</f>
        <v>0</v>
      </c>
      <c r="BF277" s="144">
        <f>IF(N277="snížená",J277,0)</f>
        <v>0</v>
      </c>
      <c r="BG277" s="144">
        <f>IF(N277="zákl. přenesená",J277,0)</f>
        <v>0</v>
      </c>
      <c r="BH277" s="144">
        <f>IF(N277="sníž. přenesená",J277,0)</f>
        <v>0</v>
      </c>
      <c r="BI277" s="144">
        <f>IF(N277="nulová",J277,0)</f>
        <v>0</v>
      </c>
      <c r="BJ277" s="17" t="s">
        <v>80</v>
      </c>
      <c r="BK277" s="144">
        <f>ROUND(I277*H277,2)</f>
        <v>0</v>
      </c>
      <c r="BL277" s="17" t="s">
        <v>180</v>
      </c>
      <c r="BM277" s="143" t="s">
        <v>685</v>
      </c>
    </row>
    <row r="278" spans="2:65" s="11" customFormat="1" ht="22.9" customHeight="1">
      <c r="B278" s="120"/>
      <c r="D278" s="121" t="s">
        <v>72</v>
      </c>
      <c r="E278" s="130" t="s">
        <v>686</v>
      </c>
      <c r="F278" s="130" t="s">
        <v>687</v>
      </c>
      <c r="I278" s="123"/>
      <c r="J278" s="131">
        <f>BK278</f>
        <v>0</v>
      </c>
      <c r="L278" s="120"/>
      <c r="M278" s="125"/>
      <c r="P278" s="126">
        <f>SUM(P279:P280)</f>
        <v>0</v>
      </c>
      <c r="R278" s="126">
        <f>SUM(R279:R280)</f>
        <v>0</v>
      </c>
      <c r="T278" s="127">
        <f>SUM(T279:T280)</f>
        <v>0</v>
      </c>
      <c r="AR278" s="121" t="s">
        <v>80</v>
      </c>
      <c r="AT278" s="128" t="s">
        <v>72</v>
      </c>
      <c r="AU278" s="128" t="s">
        <v>80</v>
      </c>
      <c r="AY278" s="121" t="s">
        <v>174</v>
      </c>
      <c r="BK278" s="129">
        <f>SUM(BK279:BK280)</f>
        <v>0</v>
      </c>
    </row>
    <row r="279" spans="2:65" s="1" customFormat="1" ht="55.5" customHeight="1">
      <c r="B279" s="32"/>
      <c r="C279" s="132" t="s">
        <v>360</v>
      </c>
      <c r="D279" s="132" t="s">
        <v>176</v>
      </c>
      <c r="E279" s="133" t="s">
        <v>688</v>
      </c>
      <c r="F279" s="134" t="s">
        <v>689</v>
      </c>
      <c r="G279" s="135" t="s">
        <v>307</v>
      </c>
      <c r="H279" s="136">
        <v>223.18700000000001</v>
      </c>
      <c r="I279" s="137"/>
      <c r="J279" s="138">
        <f>ROUND(I279*H279,2)</f>
        <v>0</v>
      </c>
      <c r="K279" s="134" t="s">
        <v>179</v>
      </c>
      <c r="L279" s="32"/>
      <c r="M279" s="139" t="s">
        <v>21</v>
      </c>
      <c r="N279" s="140" t="s">
        <v>44</v>
      </c>
      <c r="P279" s="141">
        <f>O279*H279</f>
        <v>0</v>
      </c>
      <c r="Q279" s="141">
        <v>0</v>
      </c>
      <c r="R279" s="141">
        <f>Q279*H279</f>
        <v>0</v>
      </c>
      <c r="S279" s="141">
        <v>0</v>
      </c>
      <c r="T279" s="142">
        <f>S279*H279</f>
        <v>0</v>
      </c>
      <c r="AR279" s="143" t="s">
        <v>180</v>
      </c>
      <c r="AT279" s="143" t="s">
        <v>176</v>
      </c>
      <c r="AU279" s="143" t="s">
        <v>82</v>
      </c>
      <c r="AY279" s="17" t="s">
        <v>174</v>
      </c>
      <c r="BE279" s="144">
        <f>IF(N279="základní",J279,0)</f>
        <v>0</v>
      </c>
      <c r="BF279" s="144">
        <f>IF(N279="snížená",J279,0)</f>
        <v>0</v>
      </c>
      <c r="BG279" s="144">
        <f>IF(N279="zákl. přenesená",J279,0)</f>
        <v>0</v>
      </c>
      <c r="BH279" s="144">
        <f>IF(N279="sníž. přenesená",J279,0)</f>
        <v>0</v>
      </c>
      <c r="BI279" s="144">
        <f>IF(N279="nulová",J279,0)</f>
        <v>0</v>
      </c>
      <c r="BJ279" s="17" t="s">
        <v>80</v>
      </c>
      <c r="BK279" s="144">
        <f>ROUND(I279*H279,2)</f>
        <v>0</v>
      </c>
      <c r="BL279" s="17" t="s">
        <v>180</v>
      </c>
      <c r="BM279" s="143" t="s">
        <v>690</v>
      </c>
    </row>
    <row r="280" spans="2:65" s="1" customFormat="1" ht="11.25">
      <c r="B280" s="32"/>
      <c r="D280" s="145" t="s">
        <v>182</v>
      </c>
      <c r="F280" s="146" t="s">
        <v>691</v>
      </c>
      <c r="I280" s="147"/>
      <c r="L280" s="32"/>
      <c r="M280" s="148"/>
      <c r="T280" s="53"/>
      <c r="AT280" s="17" t="s">
        <v>182</v>
      </c>
      <c r="AU280" s="17" t="s">
        <v>82</v>
      </c>
    </row>
    <row r="281" spans="2:65" s="11" customFormat="1" ht="25.9" customHeight="1">
      <c r="B281" s="120"/>
      <c r="D281" s="121" t="s">
        <v>72</v>
      </c>
      <c r="E281" s="122" t="s">
        <v>377</v>
      </c>
      <c r="F281" s="122" t="s">
        <v>378</v>
      </c>
      <c r="I281" s="123"/>
      <c r="J281" s="124">
        <f>BK281</f>
        <v>0</v>
      </c>
      <c r="L281" s="120"/>
      <c r="M281" s="125"/>
      <c r="P281" s="126">
        <f>P282+P305+P318+P387+P402+P458+P652+P695+P807</f>
        <v>0</v>
      </c>
      <c r="R281" s="126">
        <f>R282+R305+R318+R387+R402+R458+R652+R695+R807</f>
        <v>169.71351557000006</v>
      </c>
      <c r="T281" s="127">
        <f>T282+T305+T318+T387+T402+T458+T652+T695+T807</f>
        <v>1</v>
      </c>
      <c r="AR281" s="121" t="s">
        <v>82</v>
      </c>
      <c r="AT281" s="128" t="s">
        <v>72</v>
      </c>
      <c r="AU281" s="128" t="s">
        <v>73</v>
      </c>
      <c r="AY281" s="121" t="s">
        <v>174</v>
      </c>
      <c r="BK281" s="129">
        <f>BK282+BK305+BK318+BK387+BK402+BK458+BK652+BK695+BK807</f>
        <v>0</v>
      </c>
    </row>
    <row r="282" spans="2:65" s="11" customFormat="1" ht="22.9" customHeight="1">
      <c r="B282" s="120"/>
      <c r="D282" s="121" t="s">
        <v>72</v>
      </c>
      <c r="E282" s="130" t="s">
        <v>379</v>
      </c>
      <c r="F282" s="130" t="s">
        <v>380</v>
      </c>
      <c r="I282" s="123"/>
      <c r="J282" s="131">
        <f>BK282</f>
        <v>0</v>
      </c>
      <c r="L282" s="120"/>
      <c r="M282" s="125"/>
      <c r="P282" s="126">
        <f>SUM(P283:P304)</f>
        <v>0</v>
      </c>
      <c r="R282" s="126">
        <f>SUM(R283:R304)</f>
        <v>0.47044409999999998</v>
      </c>
      <c r="T282" s="127">
        <f>SUM(T283:T304)</f>
        <v>0</v>
      </c>
      <c r="AR282" s="121" t="s">
        <v>82</v>
      </c>
      <c r="AT282" s="128" t="s">
        <v>72</v>
      </c>
      <c r="AU282" s="128" t="s">
        <v>80</v>
      </c>
      <c r="AY282" s="121" t="s">
        <v>174</v>
      </c>
      <c r="BK282" s="129">
        <f>SUM(BK283:BK304)</f>
        <v>0</v>
      </c>
    </row>
    <row r="283" spans="2:65" s="1" customFormat="1" ht="24.2" customHeight="1">
      <c r="B283" s="32"/>
      <c r="C283" s="132" t="s">
        <v>367</v>
      </c>
      <c r="D283" s="132" t="s">
        <v>176</v>
      </c>
      <c r="E283" s="133" t="s">
        <v>692</v>
      </c>
      <c r="F283" s="134" t="s">
        <v>693</v>
      </c>
      <c r="G283" s="135" t="s">
        <v>133</v>
      </c>
      <c r="H283" s="136">
        <v>134.79</v>
      </c>
      <c r="I283" s="137"/>
      <c r="J283" s="138">
        <f>ROUND(I283*H283,2)</f>
        <v>0</v>
      </c>
      <c r="K283" s="134" t="s">
        <v>179</v>
      </c>
      <c r="L283" s="32"/>
      <c r="M283" s="139" t="s">
        <v>21</v>
      </c>
      <c r="N283" s="140" t="s">
        <v>44</v>
      </c>
      <c r="P283" s="141">
        <f>O283*H283</f>
        <v>0</v>
      </c>
      <c r="Q283" s="141">
        <v>0</v>
      </c>
      <c r="R283" s="141">
        <f>Q283*H283</f>
        <v>0</v>
      </c>
      <c r="S283" s="141">
        <v>0</v>
      </c>
      <c r="T283" s="142">
        <f>S283*H283</f>
        <v>0</v>
      </c>
      <c r="AR283" s="143" t="s">
        <v>315</v>
      </c>
      <c r="AT283" s="143" t="s">
        <v>176</v>
      </c>
      <c r="AU283" s="143" t="s">
        <v>82</v>
      </c>
      <c r="AY283" s="17" t="s">
        <v>174</v>
      </c>
      <c r="BE283" s="144">
        <f>IF(N283="základní",J283,0)</f>
        <v>0</v>
      </c>
      <c r="BF283" s="144">
        <f>IF(N283="snížená",J283,0)</f>
        <v>0</v>
      </c>
      <c r="BG283" s="144">
        <f>IF(N283="zákl. přenesená",J283,0)</f>
        <v>0</v>
      </c>
      <c r="BH283" s="144">
        <f>IF(N283="sníž. přenesená",J283,0)</f>
        <v>0</v>
      </c>
      <c r="BI283" s="144">
        <f>IF(N283="nulová",J283,0)</f>
        <v>0</v>
      </c>
      <c r="BJ283" s="17" t="s">
        <v>80</v>
      </c>
      <c r="BK283" s="144">
        <f>ROUND(I283*H283,2)</f>
        <v>0</v>
      </c>
      <c r="BL283" s="17" t="s">
        <v>315</v>
      </c>
      <c r="BM283" s="143" t="s">
        <v>694</v>
      </c>
    </row>
    <row r="284" spans="2:65" s="1" customFormat="1" ht="11.25">
      <c r="B284" s="32"/>
      <c r="D284" s="145" t="s">
        <v>182</v>
      </c>
      <c r="F284" s="146" t="s">
        <v>695</v>
      </c>
      <c r="I284" s="147"/>
      <c r="L284" s="32"/>
      <c r="M284" s="148"/>
      <c r="T284" s="53"/>
      <c r="AT284" s="17" t="s">
        <v>182</v>
      </c>
      <c r="AU284" s="17" t="s">
        <v>82</v>
      </c>
    </row>
    <row r="285" spans="2:65" s="12" customFormat="1" ht="11.25">
      <c r="B285" s="149"/>
      <c r="D285" s="150" t="s">
        <v>184</v>
      </c>
      <c r="E285" s="151" t="s">
        <v>21</v>
      </c>
      <c r="F285" s="152" t="s">
        <v>502</v>
      </c>
      <c r="H285" s="151" t="s">
        <v>21</v>
      </c>
      <c r="I285" s="153"/>
      <c r="L285" s="149"/>
      <c r="M285" s="154"/>
      <c r="T285" s="155"/>
      <c r="AT285" s="151" t="s">
        <v>184</v>
      </c>
      <c r="AU285" s="151" t="s">
        <v>82</v>
      </c>
      <c r="AV285" s="12" t="s">
        <v>80</v>
      </c>
      <c r="AW285" s="12" t="s">
        <v>186</v>
      </c>
      <c r="AX285" s="12" t="s">
        <v>73</v>
      </c>
      <c r="AY285" s="151" t="s">
        <v>174</v>
      </c>
    </row>
    <row r="286" spans="2:65" s="13" customFormat="1" ht="11.25">
      <c r="B286" s="156"/>
      <c r="D286" s="150" t="s">
        <v>184</v>
      </c>
      <c r="E286" s="157" t="s">
        <v>21</v>
      </c>
      <c r="F286" s="158" t="s">
        <v>696</v>
      </c>
      <c r="H286" s="159">
        <v>70.3</v>
      </c>
      <c r="I286" s="160"/>
      <c r="L286" s="156"/>
      <c r="M286" s="161"/>
      <c r="T286" s="162"/>
      <c r="AT286" s="157" t="s">
        <v>184</v>
      </c>
      <c r="AU286" s="157" t="s">
        <v>82</v>
      </c>
      <c r="AV286" s="13" t="s">
        <v>82</v>
      </c>
      <c r="AW286" s="13" t="s">
        <v>186</v>
      </c>
      <c r="AX286" s="13" t="s">
        <v>73</v>
      </c>
      <c r="AY286" s="157" t="s">
        <v>174</v>
      </c>
    </row>
    <row r="287" spans="2:65" s="13" customFormat="1" ht="11.25">
      <c r="B287" s="156"/>
      <c r="D287" s="150" t="s">
        <v>184</v>
      </c>
      <c r="E287" s="157" t="s">
        <v>21</v>
      </c>
      <c r="F287" s="158" t="s">
        <v>697</v>
      </c>
      <c r="H287" s="159">
        <v>18.600000000000001</v>
      </c>
      <c r="I287" s="160"/>
      <c r="L287" s="156"/>
      <c r="M287" s="161"/>
      <c r="T287" s="162"/>
      <c r="AT287" s="157" t="s">
        <v>184</v>
      </c>
      <c r="AU287" s="157" t="s">
        <v>82</v>
      </c>
      <c r="AV287" s="13" t="s">
        <v>82</v>
      </c>
      <c r="AW287" s="13" t="s">
        <v>186</v>
      </c>
      <c r="AX287" s="13" t="s">
        <v>73</v>
      </c>
      <c r="AY287" s="157" t="s">
        <v>174</v>
      </c>
    </row>
    <row r="288" spans="2:65" s="13" customFormat="1" ht="22.5">
      <c r="B288" s="156"/>
      <c r="D288" s="150" t="s">
        <v>184</v>
      </c>
      <c r="E288" s="157" t="s">
        <v>21</v>
      </c>
      <c r="F288" s="158" t="s">
        <v>698</v>
      </c>
      <c r="H288" s="159">
        <v>35.5</v>
      </c>
      <c r="I288" s="160"/>
      <c r="L288" s="156"/>
      <c r="M288" s="161"/>
      <c r="T288" s="162"/>
      <c r="AT288" s="157" t="s">
        <v>184</v>
      </c>
      <c r="AU288" s="157" t="s">
        <v>82</v>
      </c>
      <c r="AV288" s="13" t="s">
        <v>82</v>
      </c>
      <c r="AW288" s="13" t="s">
        <v>186</v>
      </c>
      <c r="AX288" s="13" t="s">
        <v>73</v>
      </c>
      <c r="AY288" s="157" t="s">
        <v>174</v>
      </c>
    </row>
    <row r="289" spans="2:65" s="13" customFormat="1" ht="22.5">
      <c r="B289" s="156"/>
      <c r="D289" s="150" t="s">
        <v>184</v>
      </c>
      <c r="E289" s="157" t="s">
        <v>21</v>
      </c>
      <c r="F289" s="158" t="s">
        <v>699</v>
      </c>
      <c r="H289" s="159">
        <v>10.39</v>
      </c>
      <c r="I289" s="160"/>
      <c r="L289" s="156"/>
      <c r="M289" s="161"/>
      <c r="T289" s="162"/>
      <c r="AT289" s="157" t="s">
        <v>184</v>
      </c>
      <c r="AU289" s="157" t="s">
        <v>82</v>
      </c>
      <c r="AV289" s="13" t="s">
        <v>82</v>
      </c>
      <c r="AW289" s="13" t="s">
        <v>186</v>
      </c>
      <c r="AX289" s="13" t="s">
        <v>73</v>
      </c>
      <c r="AY289" s="157" t="s">
        <v>174</v>
      </c>
    </row>
    <row r="290" spans="2:65" s="14" customFormat="1" ht="11.25">
      <c r="B290" s="163"/>
      <c r="D290" s="150" t="s">
        <v>184</v>
      </c>
      <c r="E290" s="164" t="s">
        <v>21</v>
      </c>
      <c r="F290" s="165" t="s">
        <v>656</v>
      </c>
      <c r="H290" s="166">
        <v>134.79</v>
      </c>
      <c r="I290" s="167"/>
      <c r="L290" s="163"/>
      <c r="M290" s="168"/>
      <c r="T290" s="169"/>
      <c r="AT290" s="164" t="s">
        <v>184</v>
      </c>
      <c r="AU290" s="164" t="s">
        <v>82</v>
      </c>
      <c r="AV290" s="14" t="s">
        <v>180</v>
      </c>
      <c r="AW290" s="14" t="s">
        <v>186</v>
      </c>
      <c r="AX290" s="14" t="s">
        <v>80</v>
      </c>
      <c r="AY290" s="164" t="s">
        <v>174</v>
      </c>
    </row>
    <row r="291" spans="2:65" s="1" customFormat="1" ht="24.2" customHeight="1">
      <c r="B291" s="32"/>
      <c r="C291" s="181" t="s">
        <v>372</v>
      </c>
      <c r="D291" s="181" t="s">
        <v>682</v>
      </c>
      <c r="E291" s="182" t="s">
        <v>700</v>
      </c>
      <c r="F291" s="183" t="s">
        <v>701</v>
      </c>
      <c r="G291" s="184" t="s">
        <v>133</v>
      </c>
      <c r="H291" s="185">
        <v>157.09800000000001</v>
      </c>
      <c r="I291" s="186"/>
      <c r="J291" s="187">
        <f>ROUND(I291*H291,2)</f>
        <v>0</v>
      </c>
      <c r="K291" s="183" t="s">
        <v>179</v>
      </c>
      <c r="L291" s="188"/>
      <c r="M291" s="189" t="s">
        <v>21</v>
      </c>
      <c r="N291" s="190" t="s">
        <v>44</v>
      </c>
      <c r="P291" s="141">
        <f>O291*H291</f>
        <v>0</v>
      </c>
      <c r="Q291" s="141">
        <v>1.6999999999999999E-3</v>
      </c>
      <c r="R291" s="141">
        <f>Q291*H291</f>
        <v>0.26706659999999999</v>
      </c>
      <c r="S291" s="141">
        <v>0</v>
      </c>
      <c r="T291" s="142">
        <f>S291*H291</f>
        <v>0</v>
      </c>
      <c r="AR291" s="143" t="s">
        <v>443</v>
      </c>
      <c r="AT291" s="143" t="s">
        <v>682</v>
      </c>
      <c r="AU291" s="143" t="s">
        <v>82</v>
      </c>
      <c r="AY291" s="17" t="s">
        <v>174</v>
      </c>
      <c r="BE291" s="144">
        <f>IF(N291="základní",J291,0)</f>
        <v>0</v>
      </c>
      <c r="BF291" s="144">
        <f>IF(N291="snížená",J291,0)</f>
        <v>0</v>
      </c>
      <c r="BG291" s="144">
        <f>IF(N291="zákl. přenesená",J291,0)</f>
        <v>0</v>
      </c>
      <c r="BH291" s="144">
        <f>IF(N291="sníž. přenesená",J291,0)</f>
        <v>0</v>
      </c>
      <c r="BI291" s="144">
        <f>IF(N291="nulová",J291,0)</f>
        <v>0</v>
      </c>
      <c r="BJ291" s="17" t="s">
        <v>80</v>
      </c>
      <c r="BK291" s="144">
        <f>ROUND(I291*H291,2)</f>
        <v>0</v>
      </c>
      <c r="BL291" s="17" t="s">
        <v>315</v>
      </c>
      <c r="BM291" s="143" t="s">
        <v>702</v>
      </c>
    </row>
    <row r="292" spans="2:65" s="13" customFormat="1" ht="11.25">
      <c r="B292" s="156"/>
      <c r="D292" s="150" t="s">
        <v>184</v>
      </c>
      <c r="F292" s="158" t="s">
        <v>703</v>
      </c>
      <c r="H292" s="159">
        <v>157.09800000000001</v>
      </c>
      <c r="I292" s="160"/>
      <c r="L292" s="156"/>
      <c r="M292" s="161"/>
      <c r="T292" s="162"/>
      <c r="AT292" s="157" t="s">
        <v>184</v>
      </c>
      <c r="AU292" s="157" t="s">
        <v>82</v>
      </c>
      <c r="AV292" s="13" t="s">
        <v>82</v>
      </c>
      <c r="AW292" s="13" t="s">
        <v>4</v>
      </c>
      <c r="AX292" s="13" t="s">
        <v>80</v>
      </c>
      <c r="AY292" s="157" t="s">
        <v>174</v>
      </c>
    </row>
    <row r="293" spans="2:65" s="1" customFormat="1" ht="37.9" customHeight="1">
      <c r="B293" s="32"/>
      <c r="C293" s="132" t="s">
        <v>381</v>
      </c>
      <c r="D293" s="132" t="s">
        <v>176</v>
      </c>
      <c r="E293" s="133" t="s">
        <v>704</v>
      </c>
      <c r="F293" s="134" t="s">
        <v>705</v>
      </c>
      <c r="G293" s="135" t="s">
        <v>133</v>
      </c>
      <c r="H293" s="136">
        <v>71.415000000000006</v>
      </c>
      <c r="I293" s="137"/>
      <c r="J293" s="138">
        <f>ROUND(I293*H293,2)</f>
        <v>0</v>
      </c>
      <c r="K293" s="134" t="s">
        <v>218</v>
      </c>
      <c r="L293" s="32"/>
      <c r="M293" s="139" t="s">
        <v>21</v>
      </c>
      <c r="N293" s="140" t="s">
        <v>44</v>
      </c>
      <c r="P293" s="141">
        <f>O293*H293</f>
        <v>0</v>
      </c>
      <c r="Q293" s="141">
        <v>0</v>
      </c>
      <c r="R293" s="141">
        <f>Q293*H293</f>
        <v>0</v>
      </c>
      <c r="S293" s="141">
        <v>0</v>
      </c>
      <c r="T293" s="142">
        <f>S293*H293</f>
        <v>0</v>
      </c>
      <c r="AR293" s="143" t="s">
        <v>315</v>
      </c>
      <c r="AT293" s="143" t="s">
        <v>176</v>
      </c>
      <c r="AU293" s="143" t="s">
        <v>82</v>
      </c>
      <c r="AY293" s="17" t="s">
        <v>174</v>
      </c>
      <c r="BE293" s="144">
        <f>IF(N293="základní",J293,0)</f>
        <v>0</v>
      </c>
      <c r="BF293" s="144">
        <f>IF(N293="snížená",J293,0)</f>
        <v>0</v>
      </c>
      <c r="BG293" s="144">
        <f>IF(N293="zákl. přenesená",J293,0)</f>
        <v>0</v>
      </c>
      <c r="BH293" s="144">
        <f>IF(N293="sníž. přenesená",J293,0)</f>
        <v>0</v>
      </c>
      <c r="BI293" s="144">
        <f>IF(N293="nulová",J293,0)</f>
        <v>0</v>
      </c>
      <c r="BJ293" s="17" t="s">
        <v>80</v>
      </c>
      <c r="BK293" s="144">
        <f>ROUND(I293*H293,2)</f>
        <v>0</v>
      </c>
      <c r="BL293" s="17" t="s">
        <v>315</v>
      </c>
      <c r="BM293" s="143" t="s">
        <v>706</v>
      </c>
    </row>
    <row r="294" spans="2:65" s="1" customFormat="1" ht="29.25">
      <c r="B294" s="32"/>
      <c r="D294" s="150" t="s">
        <v>220</v>
      </c>
      <c r="F294" s="170" t="s">
        <v>707</v>
      </c>
      <c r="I294" s="147"/>
      <c r="L294" s="32"/>
      <c r="M294" s="148"/>
      <c r="T294" s="53"/>
      <c r="AT294" s="17" t="s">
        <v>220</v>
      </c>
      <c r="AU294" s="17" t="s">
        <v>82</v>
      </c>
    </row>
    <row r="295" spans="2:65" s="12" customFormat="1" ht="11.25">
      <c r="B295" s="149"/>
      <c r="D295" s="150" t="s">
        <v>184</v>
      </c>
      <c r="E295" s="151" t="s">
        <v>21</v>
      </c>
      <c r="F295" s="152" t="s">
        <v>502</v>
      </c>
      <c r="H295" s="151" t="s">
        <v>21</v>
      </c>
      <c r="I295" s="153"/>
      <c r="L295" s="149"/>
      <c r="M295" s="154"/>
      <c r="T295" s="155"/>
      <c r="AT295" s="151" t="s">
        <v>184</v>
      </c>
      <c r="AU295" s="151" t="s">
        <v>82</v>
      </c>
      <c r="AV295" s="12" t="s">
        <v>80</v>
      </c>
      <c r="AW295" s="12" t="s">
        <v>186</v>
      </c>
      <c r="AX295" s="12" t="s">
        <v>73</v>
      </c>
      <c r="AY295" s="151" t="s">
        <v>174</v>
      </c>
    </row>
    <row r="296" spans="2:65" s="13" customFormat="1" ht="11.25">
      <c r="B296" s="156"/>
      <c r="D296" s="150" t="s">
        <v>184</v>
      </c>
      <c r="E296" s="157" t="s">
        <v>21</v>
      </c>
      <c r="F296" s="158" t="s">
        <v>503</v>
      </c>
      <c r="H296" s="159">
        <v>49.2</v>
      </c>
      <c r="I296" s="160"/>
      <c r="L296" s="156"/>
      <c r="M296" s="161"/>
      <c r="T296" s="162"/>
      <c r="AT296" s="157" t="s">
        <v>184</v>
      </c>
      <c r="AU296" s="157" t="s">
        <v>82</v>
      </c>
      <c r="AV296" s="13" t="s">
        <v>82</v>
      </c>
      <c r="AW296" s="13" t="s">
        <v>186</v>
      </c>
      <c r="AX296" s="13" t="s">
        <v>73</v>
      </c>
      <c r="AY296" s="157" t="s">
        <v>174</v>
      </c>
    </row>
    <row r="297" spans="2:65" s="13" customFormat="1" ht="11.25">
      <c r="B297" s="156"/>
      <c r="D297" s="150" t="s">
        <v>184</v>
      </c>
      <c r="E297" s="157" t="s">
        <v>21</v>
      </c>
      <c r="F297" s="158" t="s">
        <v>504</v>
      </c>
      <c r="H297" s="159">
        <v>12.9</v>
      </c>
      <c r="I297" s="160"/>
      <c r="L297" s="156"/>
      <c r="M297" s="161"/>
      <c r="T297" s="162"/>
      <c r="AT297" s="157" t="s">
        <v>184</v>
      </c>
      <c r="AU297" s="157" t="s">
        <v>82</v>
      </c>
      <c r="AV297" s="13" t="s">
        <v>82</v>
      </c>
      <c r="AW297" s="13" t="s">
        <v>186</v>
      </c>
      <c r="AX297" s="13" t="s">
        <v>73</v>
      </c>
      <c r="AY297" s="157" t="s">
        <v>174</v>
      </c>
    </row>
    <row r="298" spans="2:65" s="14" customFormat="1" ht="11.25">
      <c r="B298" s="163"/>
      <c r="D298" s="150" t="s">
        <v>184</v>
      </c>
      <c r="E298" s="164" t="s">
        <v>21</v>
      </c>
      <c r="F298" s="165" t="s">
        <v>505</v>
      </c>
      <c r="H298" s="166">
        <v>62.1</v>
      </c>
      <c r="I298" s="167"/>
      <c r="L298" s="163"/>
      <c r="M298" s="168"/>
      <c r="T298" s="169"/>
      <c r="AT298" s="164" t="s">
        <v>184</v>
      </c>
      <c r="AU298" s="164" t="s">
        <v>82</v>
      </c>
      <c r="AV298" s="14" t="s">
        <v>180</v>
      </c>
      <c r="AW298" s="14" t="s">
        <v>186</v>
      </c>
      <c r="AX298" s="14" t="s">
        <v>80</v>
      </c>
      <c r="AY298" s="164" t="s">
        <v>174</v>
      </c>
    </row>
    <row r="299" spans="2:65" s="12" customFormat="1" ht="22.5">
      <c r="B299" s="149"/>
      <c r="D299" s="150" t="s">
        <v>184</v>
      </c>
      <c r="E299" s="151" t="s">
        <v>21</v>
      </c>
      <c r="F299" s="152" t="s">
        <v>708</v>
      </c>
      <c r="H299" s="151" t="s">
        <v>21</v>
      </c>
      <c r="I299" s="153"/>
      <c r="L299" s="149"/>
      <c r="M299" s="154"/>
      <c r="T299" s="155"/>
      <c r="AT299" s="151" t="s">
        <v>184</v>
      </c>
      <c r="AU299" s="151" t="s">
        <v>82</v>
      </c>
      <c r="AV299" s="12" t="s">
        <v>80</v>
      </c>
      <c r="AW299" s="12" t="s">
        <v>186</v>
      </c>
      <c r="AX299" s="12" t="s">
        <v>73</v>
      </c>
      <c r="AY299" s="151" t="s">
        <v>174</v>
      </c>
    </row>
    <row r="300" spans="2:65" s="13" customFormat="1" ht="11.25">
      <c r="B300" s="156"/>
      <c r="D300" s="150" t="s">
        <v>184</v>
      </c>
      <c r="F300" s="158" t="s">
        <v>709</v>
      </c>
      <c r="H300" s="159">
        <v>71.415000000000006</v>
      </c>
      <c r="I300" s="160"/>
      <c r="L300" s="156"/>
      <c r="M300" s="161"/>
      <c r="T300" s="162"/>
      <c r="AT300" s="157" t="s">
        <v>184</v>
      </c>
      <c r="AU300" s="157" t="s">
        <v>82</v>
      </c>
      <c r="AV300" s="13" t="s">
        <v>82</v>
      </c>
      <c r="AW300" s="13" t="s">
        <v>4</v>
      </c>
      <c r="AX300" s="13" t="s">
        <v>80</v>
      </c>
      <c r="AY300" s="157" t="s">
        <v>174</v>
      </c>
    </row>
    <row r="301" spans="2:65" s="1" customFormat="1" ht="16.5" customHeight="1">
      <c r="B301" s="32"/>
      <c r="C301" s="181" t="s">
        <v>397</v>
      </c>
      <c r="D301" s="181" t="s">
        <v>682</v>
      </c>
      <c r="E301" s="182" t="s">
        <v>710</v>
      </c>
      <c r="F301" s="183" t="s">
        <v>711</v>
      </c>
      <c r="G301" s="184" t="s">
        <v>133</v>
      </c>
      <c r="H301" s="185">
        <v>77.625</v>
      </c>
      <c r="I301" s="186"/>
      <c r="J301" s="187">
        <f>ROUND(I301*H301,2)</f>
        <v>0</v>
      </c>
      <c r="K301" s="183" t="s">
        <v>218</v>
      </c>
      <c r="L301" s="188"/>
      <c r="M301" s="189" t="s">
        <v>21</v>
      </c>
      <c r="N301" s="190" t="s">
        <v>44</v>
      </c>
      <c r="P301" s="141">
        <f>O301*H301</f>
        <v>0</v>
      </c>
      <c r="Q301" s="141">
        <v>2.6199999999999999E-3</v>
      </c>
      <c r="R301" s="141">
        <f>Q301*H301</f>
        <v>0.20337749999999999</v>
      </c>
      <c r="S301" s="141">
        <v>0</v>
      </c>
      <c r="T301" s="142">
        <f>S301*H301</f>
        <v>0</v>
      </c>
      <c r="AR301" s="143" t="s">
        <v>443</v>
      </c>
      <c r="AT301" s="143" t="s">
        <v>682</v>
      </c>
      <c r="AU301" s="143" t="s">
        <v>82</v>
      </c>
      <c r="AY301" s="17" t="s">
        <v>174</v>
      </c>
      <c r="BE301" s="144">
        <f>IF(N301="základní",J301,0)</f>
        <v>0</v>
      </c>
      <c r="BF301" s="144">
        <f>IF(N301="snížená",J301,0)</f>
        <v>0</v>
      </c>
      <c r="BG301" s="144">
        <f>IF(N301="zákl. přenesená",J301,0)</f>
        <v>0</v>
      </c>
      <c r="BH301" s="144">
        <f>IF(N301="sníž. přenesená",J301,0)</f>
        <v>0</v>
      </c>
      <c r="BI301" s="144">
        <f>IF(N301="nulová",J301,0)</f>
        <v>0</v>
      </c>
      <c r="BJ301" s="17" t="s">
        <v>80</v>
      </c>
      <c r="BK301" s="144">
        <f>ROUND(I301*H301,2)</f>
        <v>0</v>
      </c>
      <c r="BL301" s="17" t="s">
        <v>315</v>
      </c>
      <c r="BM301" s="143" t="s">
        <v>712</v>
      </c>
    </row>
    <row r="302" spans="2:65" s="13" customFormat="1" ht="11.25">
      <c r="B302" s="156"/>
      <c r="D302" s="150" t="s">
        <v>184</v>
      </c>
      <c r="F302" s="158" t="s">
        <v>713</v>
      </c>
      <c r="H302" s="159">
        <v>77.625</v>
      </c>
      <c r="I302" s="160"/>
      <c r="L302" s="156"/>
      <c r="M302" s="161"/>
      <c r="T302" s="162"/>
      <c r="AT302" s="157" t="s">
        <v>184</v>
      </c>
      <c r="AU302" s="157" t="s">
        <v>82</v>
      </c>
      <c r="AV302" s="13" t="s">
        <v>82</v>
      </c>
      <c r="AW302" s="13" t="s">
        <v>4</v>
      </c>
      <c r="AX302" s="13" t="s">
        <v>80</v>
      </c>
      <c r="AY302" s="157" t="s">
        <v>174</v>
      </c>
    </row>
    <row r="303" spans="2:65" s="1" customFormat="1" ht="49.15" customHeight="1">
      <c r="B303" s="32"/>
      <c r="C303" s="132" t="s">
        <v>407</v>
      </c>
      <c r="D303" s="132" t="s">
        <v>176</v>
      </c>
      <c r="E303" s="133" t="s">
        <v>714</v>
      </c>
      <c r="F303" s="134" t="s">
        <v>715</v>
      </c>
      <c r="G303" s="135" t="s">
        <v>307</v>
      </c>
      <c r="H303" s="136">
        <v>0.47</v>
      </c>
      <c r="I303" s="137"/>
      <c r="J303" s="138">
        <f>ROUND(I303*H303,2)</f>
        <v>0</v>
      </c>
      <c r="K303" s="134" t="s">
        <v>179</v>
      </c>
      <c r="L303" s="32"/>
      <c r="M303" s="139" t="s">
        <v>21</v>
      </c>
      <c r="N303" s="140" t="s">
        <v>44</v>
      </c>
      <c r="P303" s="141">
        <f>O303*H303</f>
        <v>0</v>
      </c>
      <c r="Q303" s="141">
        <v>0</v>
      </c>
      <c r="R303" s="141">
        <f>Q303*H303</f>
        <v>0</v>
      </c>
      <c r="S303" s="141">
        <v>0</v>
      </c>
      <c r="T303" s="142">
        <f>S303*H303</f>
        <v>0</v>
      </c>
      <c r="AR303" s="143" t="s">
        <v>315</v>
      </c>
      <c r="AT303" s="143" t="s">
        <v>176</v>
      </c>
      <c r="AU303" s="143" t="s">
        <v>82</v>
      </c>
      <c r="AY303" s="17" t="s">
        <v>174</v>
      </c>
      <c r="BE303" s="144">
        <f>IF(N303="základní",J303,0)</f>
        <v>0</v>
      </c>
      <c r="BF303" s="144">
        <f>IF(N303="snížená",J303,0)</f>
        <v>0</v>
      </c>
      <c r="BG303" s="144">
        <f>IF(N303="zákl. přenesená",J303,0)</f>
        <v>0</v>
      </c>
      <c r="BH303" s="144">
        <f>IF(N303="sníž. přenesená",J303,0)</f>
        <v>0</v>
      </c>
      <c r="BI303" s="144">
        <f>IF(N303="nulová",J303,0)</f>
        <v>0</v>
      </c>
      <c r="BJ303" s="17" t="s">
        <v>80</v>
      </c>
      <c r="BK303" s="144">
        <f>ROUND(I303*H303,2)</f>
        <v>0</v>
      </c>
      <c r="BL303" s="17" t="s">
        <v>315</v>
      </c>
      <c r="BM303" s="143" t="s">
        <v>716</v>
      </c>
    </row>
    <row r="304" spans="2:65" s="1" customFormat="1" ht="11.25">
      <c r="B304" s="32"/>
      <c r="D304" s="145" t="s">
        <v>182</v>
      </c>
      <c r="F304" s="146" t="s">
        <v>717</v>
      </c>
      <c r="I304" s="147"/>
      <c r="L304" s="32"/>
      <c r="M304" s="148"/>
      <c r="T304" s="53"/>
      <c r="AT304" s="17" t="s">
        <v>182</v>
      </c>
      <c r="AU304" s="17" t="s">
        <v>82</v>
      </c>
    </row>
    <row r="305" spans="2:65" s="11" customFormat="1" ht="22.9" customHeight="1">
      <c r="B305" s="120"/>
      <c r="D305" s="121" t="s">
        <v>72</v>
      </c>
      <c r="E305" s="130" t="s">
        <v>395</v>
      </c>
      <c r="F305" s="130" t="s">
        <v>396</v>
      </c>
      <c r="I305" s="123"/>
      <c r="J305" s="131">
        <f>BK305</f>
        <v>0</v>
      </c>
      <c r="L305" s="120"/>
      <c r="M305" s="125"/>
      <c r="P305" s="126">
        <f>SUM(P306:P317)</f>
        <v>0</v>
      </c>
      <c r="R305" s="126">
        <f>SUM(R306:R317)</f>
        <v>0.42458850000000004</v>
      </c>
      <c r="T305" s="127">
        <f>SUM(T306:T317)</f>
        <v>0</v>
      </c>
      <c r="AR305" s="121" t="s">
        <v>82</v>
      </c>
      <c r="AT305" s="128" t="s">
        <v>72</v>
      </c>
      <c r="AU305" s="128" t="s">
        <v>80</v>
      </c>
      <c r="AY305" s="121" t="s">
        <v>174</v>
      </c>
      <c r="BK305" s="129">
        <f>SUM(BK306:BK317)</f>
        <v>0</v>
      </c>
    </row>
    <row r="306" spans="2:65" s="1" customFormat="1" ht="37.9" customHeight="1">
      <c r="B306" s="32"/>
      <c r="C306" s="132" t="s">
        <v>417</v>
      </c>
      <c r="D306" s="132" t="s">
        <v>176</v>
      </c>
      <c r="E306" s="133" t="s">
        <v>718</v>
      </c>
      <c r="F306" s="134" t="s">
        <v>719</v>
      </c>
      <c r="G306" s="135" t="s">
        <v>133</v>
      </c>
      <c r="H306" s="136">
        <v>134.79</v>
      </c>
      <c r="I306" s="137"/>
      <c r="J306" s="138">
        <f>ROUND(I306*H306,2)</f>
        <v>0</v>
      </c>
      <c r="K306" s="134" t="s">
        <v>179</v>
      </c>
      <c r="L306" s="32"/>
      <c r="M306" s="139" t="s">
        <v>21</v>
      </c>
      <c r="N306" s="140" t="s">
        <v>44</v>
      </c>
      <c r="P306" s="141">
        <f>O306*H306</f>
        <v>0</v>
      </c>
      <c r="Q306" s="141">
        <v>0</v>
      </c>
      <c r="R306" s="141">
        <f>Q306*H306</f>
        <v>0</v>
      </c>
      <c r="S306" s="141">
        <v>0</v>
      </c>
      <c r="T306" s="142">
        <f>S306*H306</f>
        <v>0</v>
      </c>
      <c r="AR306" s="143" t="s">
        <v>315</v>
      </c>
      <c r="AT306" s="143" t="s">
        <v>176</v>
      </c>
      <c r="AU306" s="143" t="s">
        <v>82</v>
      </c>
      <c r="AY306" s="17" t="s">
        <v>174</v>
      </c>
      <c r="BE306" s="144">
        <f>IF(N306="základní",J306,0)</f>
        <v>0</v>
      </c>
      <c r="BF306" s="144">
        <f>IF(N306="snížená",J306,0)</f>
        <v>0</v>
      </c>
      <c r="BG306" s="144">
        <f>IF(N306="zákl. přenesená",J306,0)</f>
        <v>0</v>
      </c>
      <c r="BH306" s="144">
        <f>IF(N306="sníž. přenesená",J306,0)</f>
        <v>0</v>
      </c>
      <c r="BI306" s="144">
        <f>IF(N306="nulová",J306,0)</f>
        <v>0</v>
      </c>
      <c r="BJ306" s="17" t="s">
        <v>80</v>
      </c>
      <c r="BK306" s="144">
        <f>ROUND(I306*H306,2)</f>
        <v>0</v>
      </c>
      <c r="BL306" s="17" t="s">
        <v>315</v>
      </c>
      <c r="BM306" s="143" t="s">
        <v>720</v>
      </c>
    </row>
    <row r="307" spans="2:65" s="1" customFormat="1" ht="11.25">
      <c r="B307" s="32"/>
      <c r="D307" s="145" t="s">
        <v>182</v>
      </c>
      <c r="F307" s="146" t="s">
        <v>721</v>
      </c>
      <c r="I307" s="147"/>
      <c r="L307" s="32"/>
      <c r="M307" s="148"/>
      <c r="T307" s="53"/>
      <c r="AT307" s="17" t="s">
        <v>182</v>
      </c>
      <c r="AU307" s="17" t="s">
        <v>82</v>
      </c>
    </row>
    <row r="308" spans="2:65" s="12" customFormat="1" ht="11.25">
      <c r="B308" s="149"/>
      <c r="D308" s="150" t="s">
        <v>184</v>
      </c>
      <c r="E308" s="151" t="s">
        <v>21</v>
      </c>
      <c r="F308" s="152" t="s">
        <v>502</v>
      </c>
      <c r="H308" s="151" t="s">
        <v>21</v>
      </c>
      <c r="I308" s="153"/>
      <c r="L308" s="149"/>
      <c r="M308" s="154"/>
      <c r="T308" s="155"/>
      <c r="AT308" s="151" t="s">
        <v>184</v>
      </c>
      <c r="AU308" s="151" t="s">
        <v>82</v>
      </c>
      <c r="AV308" s="12" t="s">
        <v>80</v>
      </c>
      <c r="AW308" s="12" t="s">
        <v>186</v>
      </c>
      <c r="AX308" s="12" t="s">
        <v>73</v>
      </c>
      <c r="AY308" s="151" t="s">
        <v>174</v>
      </c>
    </row>
    <row r="309" spans="2:65" s="13" customFormat="1" ht="11.25">
      <c r="B309" s="156"/>
      <c r="D309" s="150" t="s">
        <v>184</v>
      </c>
      <c r="E309" s="157" t="s">
        <v>21</v>
      </c>
      <c r="F309" s="158" t="s">
        <v>696</v>
      </c>
      <c r="H309" s="159">
        <v>70.3</v>
      </c>
      <c r="I309" s="160"/>
      <c r="L309" s="156"/>
      <c r="M309" s="161"/>
      <c r="T309" s="162"/>
      <c r="AT309" s="157" t="s">
        <v>184</v>
      </c>
      <c r="AU309" s="157" t="s">
        <v>82</v>
      </c>
      <c r="AV309" s="13" t="s">
        <v>82</v>
      </c>
      <c r="AW309" s="13" t="s">
        <v>186</v>
      </c>
      <c r="AX309" s="13" t="s">
        <v>73</v>
      </c>
      <c r="AY309" s="157" t="s">
        <v>174</v>
      </c>
    </row>
    <row r="310" spans="2:65" s="13" customFormat="1" ht="11.25">
      <c r="B310" s="156"/>
      <c r="D310" s="150" t="s">
        <v>184</v>
      </c>
      <c r="E310" s="157" t="s">
        <v>21</v>
      </c>
      <c r="F310" s="158" t="s">
        <v>697</v>
      </c>
      <c r="H310" s="159">
        <v>18.600000000000001</v>
      </c>
      <c r="I310" s="160"/>
      <c r="L310" s="156"/>
      <c r="M310" s="161"/>
      <c r="T310" s="162"/>
      <c r="AT310" s="157" t="s">
        <v>184</v>
      </c>
      <c r="AU310" s="157" t="s">
        <v>82</v>
      </c>
      <c r="AV310" s="13" t="s">
        <v>82</v>
      </c>
      <c r="AW310" s="13" t="s">
        <v>186</v>
      </c>
      <c r="AX310" s="13" t="s">
        <v>73</v>
      </c>
      <c r="AY310" s="157" t="s">
        <v>174</v>
      </c>
    </row>
    <row r="311" spans="2:65" s="13" customFormat="1" ht="22.5">
      <c r="B311" s="156"/>
      <c r="D311" s="150" t="s">
        <v>184</v>
      </c>
      <c r="E311" s="157" t="s">
        <v>21</v>
      </c>
      <c r="F311" s="158" t="s">
        <v>698</v>
      </c>
      <c r="H311" s="159">
        <v>35.5</v>
      </c>
      <c r="I311" s="160"/>
      <c r="L311" s="156"/>
      <c r="M311" s="161"/>
      <c r="T311" s="162"/>
      <c r="AT311" s="157" t="s">
        <v>184</v>
      </c>
      <c r="AU311" s="157" t="s">
        <v>82</v>
      </c>
      <c r="AV311" s="13" t="s">
        <v>82</v>
      </c>
      <c r="AW311" s="13" t="s">
        <v>186</v>
      </c>
      <c r="AX311" s="13" t="s">
        <v>73</v>
      </c>
      <c r="AY311" s="157" t="s">
        <v>174</v>
      </c>
    </row>
    <row r="312" spans="2:65" s="13" customFormat="1" ht="22.5">
      <c r="B312" s="156"/>
      <c r="D312" s="150" t="s">
        <v>184</v>
      </c>
      <c r="E312" s="157" t="s">
        <v>21</v>
      </c>
      <c r="F312" s="158" t="s">
        <v>699</v>
      </c>
      <c r="H312" s="159">
        <v>10.39</v>
      </c>
      <c r="I312" s="160"/>
      <c r="L312" s="156"/>
      <c r="M312" s="161"/>
      <c r="T312" s="162"/>
      <c r="AT312" s="157" t="s">
        <v>184</v>
      </c>
      <c r="AU312" s="157" t="s">
        <v>82</v>
      </c>
      <c r="AV312" s="13" t="s">
        <v>82</v>
      </c>
      <c r="AW312" s="13" t="s">
        <v>186</v>
      </c>
      <c r="AX312" s="13" t="s">
        <v>73</v>
      </c>
      <c r="AY312" s="157" t="s">
        <v>174</v>
      </c>
    </row>
    <row r="313" spans="2:65" s="14" customFormat="1" ht="11.25">
      <c r="B313" s="163"/>
      <c r="D313" s="150" t="s">
        <v>184</v>
      </c>
      <c r="E313" s="164" t="s">
        <v>21</v>
      </c>
      <c r="F313" s="165" t="s">
        <v>656</v>
      </c>
      <c r="H313" s="166">
        <v>134.79</v>
      </c>
      <c r="I313" s="167"/>
      <c r="L313" s="163"/>
      <c r="M313" s="168"/>
      <c r="T313" s="169"/>
      <c r="AT313" s="164" t="s">
        <v>184</v>
      </c>
      <c r="AU313" s="164" t="s">
        <v>82</v>
      </c>
      <c r="AV313" s="14" t="s">
        <v>180</v>
      </c>
      <c r="AW313" s="14" t="s">
        <v>186</v>
      </c>
      <c r="AX313" s="14" t="s">
        <v>80</v>
      </c>
      <c r="AY313" s="164" t="s">
        <v>174</v>
      </c>
    </row>
    <row r="314" spans="2:65" s="1" customFormat="1" ht="24.2" customHeight="1">
      <c r="B314" s="32"/>
      <c r="C314" s="181" t="s">
        <v>428</v>
      </c>
      <c r="D314" s="181" t="s">
        <v>682</v>
      </c>
      <c r="E314" s="182" t="s">
        <v>722</v>
      </c>
      <c r="F314" s="183" t="s">
        <v>723</v>
      </c>
      <c r="G314" s="184" t="s">
        <v>133</v>
      </c>
      <c r="H314" s="185">
        <v>283.05900000000003</v>
      </c>
      <c r="I314" s="186"/>
      <c r="J314" s="187">
        <f>ROUND(I314*H314,2)</f>
        <v>0</v>
      </c>
      <c r="K314" s="183" t="s">
        <v>179</v>
      </c>
      <c r="L314" s="188"/>
      <c r="M314" s="189" t="s">
        <v>21</v>
      </c>
      <c r="N314" s="190" t="s">
        <v>44</v>
      </c>
      <c r="P314" s="141">
        <f>O314*H314</f>
        <v>0</v>
      </c>
      <c r="Q314" s="141">
        <v>1.5E-3</v>
      </c>
      <c r="R314" s="141">
        <f>Q314*H314</f>
        <v>0.42458850000000004</v>
      </c>
      <c r="S314" s="141">
        <v>0</v>
      </c>
      <c r="T314" s="142">
        <f>S314*H314</f>
        <v>0</v>
      </c>
      <c r="AR314" s="143" t="s">
        <v>443</v>
      </c>
      <c r="AT314" s="143" t="s">
        <v>682</v>
      </c>
      <c r="AU314" s="143" t="s">
        <v>82</v>
      </c>
      <c r="AY314" s="17" t="s">
        <v>174</v>
      </c>
      <c r="BE314" s="144">
        <f>IF(N314="základní",J314,0)</f>
        <v>0</v>
      </c>
      <c r="BF314" s="144">
        <f>IF(N314="snížená",J314,0)</f>
        <v>0</v>
      </c>
      <c r="BG314" s="144">
        <f>IF(N314="zákl. přenesená",J314,0)</f>
        <v>0</v>
      </c>
      <c r="BH314" s="144">
        <f>IF(N314="sníž. přenesená",J314,0)</f>
        <v>0</v>
      </c>
      <c r="BI314" s="144">
        <f>IF(N314="nulová",J314,0)</f>
        <v>0</v>
      </c>
      <c r="BJ314" s="17" t="s">
        <v>80</v>
      </c>
      <c r="BK314" s="144">
        <f>ROUND(I314*H314,2)</f>
        <v>0</v>
      </c>
      <c r="BL314" s="17" t="s">
        <v>315</v>
      </c>
      <c r="BM314" s="143" t="s">
        <v>724</v>
      </c>
    </row>
    <row r="315" spans="2:65" s="13" customFormat="1" ht="11.25">
      <c r="B315" s="156"/>
      <c r="D315" s="150" t="s">
        <v>184</v>
      </c>
      <c r="F315" s="158" t="s">
        <v>725</v>
      </c>
      <c r="H315" s="159">
        <v>283.05900000000003</v>
      </c>
      <c r="I315" s="160"/>
      <c r="L315" s="156"/>
      <c r="M315" s="161"/>
      <c r="T315" s="162"/>
      <c r="AT315" s="157" t="s">
        <v>184</v>
      </c>
      <c r="AU315" s="157" t="s">
        <v>82</v>
      </c>
      <c r="AV315" s="13" t="s">
        <v>82</v>
      </c>
      <c r="AW315" s="13" t="s">
        <v>4</v>
      </c>
      <c r="AX315" s="13" t="s">
        <v>80</v>
      </c>
      <c r="AY315" s="157" t="s">
        <v>174</v>
      </c>
    </row>
    <row r="316" spans="2:65" s="1" customFormat="1" ht="44.25" customHeight="1">
      <c r="B316" s="32"/>
      <c r="C316" s="132" t="s">
        <v>436</v>
      </c>
      <c r="D316" s="132" t="s">
        <v>176</v>
      </c>
      <c r="E316" s="133" t="s">
        <v>726</v>
      </c>
      <c r="F316" s="134" t="s">
        <v>727</v>
      </c>
      <c r="G316" s="135" t="s">
        <v>307</v>
      </c>
      <c r="H316" s="136">
        <v>0.42499999999999999</v>
      </c>
      <c r="I316" s="137"/>
      <c r="J316" s="138">
        <f>ROUND(I316*H316,2)</f>
        <v>0</v>
      </c>
      <c r="K316" s="134" t="s">
        <v>179</v>
      </c>
      <c r="L316" s="32"/>
      <c r="M316" s="139" t="s">
        <v>21</v>
      </c>
      <c r="N316" s="140" t="s">
        <v>44</v>
      </c>
      <c r="P316" s="141">
        <f>O316*H316</f>
        <v>0</v>
      </c>
      <c r="Q316" s="141">
        <v>0</v>
      </c>
      <c r="R316" s="141">
        <f>Q316*H316</f>
        <v>0</v>
      </c>
      <c r="S316" s="141">
        <v>0</v>
      </c>
      <c r="T316" s="142">
        <f>S316*H316</f>
        <v>0</v>
      </c>
      <c r="AR316" s="143" t="s">
        <v>315</v>
      </c>
      <c r="AT316" s="143" t="s">
        <v>176</v>
      </c>
      <c r="AU316" s="143" t="s">
        <v>82</v>
      </c>
      <c r="AY316" s="17" t="s">
        <v>174</v>
      </c>
      <c r="BE316" s="144">
        <f>IF(N316="základní",J316,0)</f>
        <v>0</v>
      </c>
      <c r="BF316" s="144">
        <f>IF(N316="snížená",J316,0)</f>
        <v>0</v>
      </c>
      <c r="BG316" s="144">
        <f>IF(N316="zákl. přenesená",J316,0)</f>
        <v>0</v>
      </c>
      <c r="BH316" s="144">
        <f>IF(N316="sníž. přenesená",J316,0)</f>
        <v>0</v>
      </c>
      <c r="BI316" s="144">
        <f>IF(N316="nulová",J316,0)</f>
        <v>0</v>
      </c>
      <c r="BJ316" s="17" t="s">
        <v>80</v>
      </c>
      <c r="BK316" s="144">
        <f>ROUND(I316*H316,2)</f>
        <v>0</v>
      </c>
      <c r="BL316" s="17" t="s">
        <v>315</v>
      </c>
      <c r="BM316" s="143" t="s">
        <v>728</v>
      </c>
    </row>
    <row r="317" spans="2:65" s="1" customFormat="1" ht="11.25">
      <c r="B317" s="32"/>
      <c r="D317" s="145" t="s">
        <v>182</v>
      </c>
      <c r="F317" s="146" t="s">
        <v>729</v>
      </c>
      <c r="I317" s="147"/>
      <c r="L317" s="32"/>
      <c r="M317" s="148"/>
      <c r="T317" s="53"/>
      <c r="AT317" s="17" t="s">
        <v>182</v>
      </c>
      <c r="AU317" s="17" t="s">
        <v>82</v>
      </c>
    </row>
    <row r="318" spans="2:65" s="11" customFormat="1" ht="22.9" customHeight="1">
      <c r="B318" s="120"/>
      <c r="D318" s="121" t="s">
        <v>72</v>
      </c>
      <c r="E318" s="130" t="s">
        <v>405</v>
      </c>
      <c r="F318" s="130" t="s">
        <v>406</v>
      </c>
      <c r="I318" s="123"/>
      <c r="J318" s="131">
        <f>BK318</f>
        <v>0</v>
      </c>
      <c r="L318" s="120"/>
      <c r="M318" s="125"/>
      <c r="P318" s="126">
        <f>SUM(P319:P386)</f>
        <v>0</v>
      </c>
      <c r="R318" s="126">
        <f>SUM(R319:R386)</f>
        <v>4.581560800000001</v>
      </c>
      <c r="T318" s="127">
        <f>SUM(T319:T386)</f>
        <v>0</v>
      </c>
      <c r="AR318" s="121" t="s">
        <v>82</v>
      </c>
      <c r="AT318" s="128" t="s">
        <v>72</v>
      </c>
      <c r="AU318" s="128" t="s">
        <v>80</v>
      </c>
      <c r="AY318" s="121" t="s">
        <v>174</v>
      </c>
      <c r="BK318" s="129">
        <f>SUM(BK319:BK386)</f>
        <v>0</v>
      </c>
    </row>
    <row r="319" spans="2:65" s="1" customFormat="1" ht="37.9" customHeight="1">
      <c r="B319" s="32"/>
      <c r="C319" s="132" t="s">
        <v>443</v>
      </c>
      <c r="D319" s="132" t="s">
        <v>176</v>
      </c>
      <c r="E319" s="133" t="s">
        <v>730</v>
      </c>
      <c r="F319" s="134" t="s">
        <v>731</v>
      </c>
      <c r="G319" s="135" t="s">
        <v>133</v>
      </c>
      <c r="H319" s="136">
        <v>919.63</v>
      </c>
      <c r="I319" s="137"/>
      <c r="J319" s="138">
        <f>ROUND(I319*H319,2)</f>
        <v>0</v>
      </c>
      <c r="K319" s="134" t="s">
        <v>179</v>
      </c>
      <c r="L319" s="32"/>
      <c r="M319" s="139" t="s">
        <v>21</v>
      </c>
      <c r="N319" s="140" t="s">
        <v>44</v>
      </c>
      <c r="P319" s="141">
        <f>O319*H319</f>
        <v>0</v>
      </c>
      <c r="Q319" s="141">
        <v>1.17E-3</v>
      </c>
      <c r="R319" s="141">
        <f>Q319*H319</f>
        <v>1.0759671</v>
      </c>
      <c r="S319" s="141">
        <v>0</v>
      </c>
      <c r="T319" s="142">
        <f>S319*H319</f>
        <v>0</v>
      </c>
      <c r="AR319" s="143" t="s">
        <v>315</v>
      </c>
      <c r="AT319" s="143" t="s">
        <v>176</v>
      </c>
      <c r="AU319" s="143" t="s">
        <v>82</v>
      </c>
      <c r="AY319" s="17" t="s">
        <v>174</v>
      </c>
      <c r="BE319" s="144">
        <f>IF(N319="základní",J319,0)</f>
        <v>0</v>
      </c>
      <c r="BF319" s="144">
        <f>IF(N319="snížená",J319,0)</f>
        <v>0</v>
      </c>
      <c r="BG319" s="144">
        <f>IF(N319="zákl. přenesená",J319,0)</f>
        <v>0</v>
      </c>
      <c r="BH319" s="144">
        <f>IF(N319="sníž. přenesená",J319,0)</f>
        <v>0</v>
      </c>
      <c r="BI319" s="144">
        <f>IF(N319="nulová",J319,0)</f>
        <v>0</v>
      </c>
      <c r="BJ319" s="17" t="s">
        <v>80</v>
      </c>
      <c r="BK319" s="144">
        <f>ROUND(I319*H319,2)</f>
        <v>0</v>
      </c>
      <c r="BL319" s="17" t="s">
        <v>315</v>
      </c>
      <c r="BM319" s="143" t="s">
        <v>732</v>
      </c>
    </row>
    <row r="320" spans="2:65" s="1" customFormat="1" ht="11.25">
      <c r="B320" s="32"/>
      <c r="D320" s="145" t="s">
        <v>182</v>
      </c>
      <c r="F320" s="146" t="s">
        <v>733</v>
      </c>
      <c r="I320" s="147"/>
      <c r="L320" s="32"/>
      <c r="M320" s="148"/>
      <c r="T320" s="53"/>
      <c r="AT320" s="17" t="s">
        <v>182</v>
      </c>
      <c r="AU320" s="17" t="s">
        <v>82</v>
      </c>
    </row>
    <row r="321" spans="2:51" s="12" customFormat="1" ht="11.25">
      <c r="B321" s="149"/>
      <c r="D321" s="150" t="s">
        <v>184</v>
      </c>
      <c r="E321" s="151" t="s">
        <v>21</v>
      </c>
      <c r="F321" s="152" t="s">
        <v>583</v>
      </c>
      <c r="H321" s="151" t="s">
        <v>21</v>
      </c>
      <c r="I321" s="153"/>
      <c r="L321" s="149"/>
      <c r="M321" s="154"/>
      <c r="T321" s="155"/>
      <c r="AT321" s="151" t="s">
        <v>184</v>
      </c>
      <c r="AU321" s="151" t="s">
        <v>82</v>
      </c>
      <c r="AV321" s="12" t="s">
        <v>80</v>
      </c>
      <c r="AW321" s="12" t="s">
        <v>186</v>
      </c>
      <c r="AX321" s="12" t="s">
        <v>73</v>
      </c>
      <c r="AY321" s="151" t="s">
        <v>174</v>
      </c>
    </row>
    <row r="322" spans="2:51" s="13" customFormat="1" ht="11.25">
      <c r="B322" s="156"/>
      <c r="D322" s="150" t="s">
        <v>184</v>
      </c>
      <c r="E322" s="157" t="s">
        <v>21</v>
      </c>
      <c r="F322" s="158" t="s">
        <v>734</v>
      </c>
      <c r="H322" s="159">
        <v>49.3</v>
      </c>
      <c r="I322" s="160"/>
      <c r="L322" s="156"/>
      <c r="M322" s="161"/>
      <c r="T322" s="162"/>
      <c r="AT322" s="157" t="s">
        <v>184</v>
      </c>
      <c r="AU322" s="157" t="s">
        <v>82</v>
      </c>
      <c r="AV322" s="13" t="s">
        <v>82</v>
      </c>
      <c r="AW322" s="13" t="s">
        <v>186</v>
      </c>
      <c r="AX322" s="13" t="s">
        <v>73</v>
      </c>
      <c r="AY322" s="157" t="s">
        <v>174</v>
      </c>
    </row>
    <row r="323" spans="2:51" s="13" customFormat="1" ht="11.25">
      <c r="B323" s="156"/>
      <c r="D323" s="150" t="s">
        <v>184</v>
      </c>
      <c r="E323" s="157" t="s">
        <v>21</v>
      </c>
      <c r="F323" s="158" t="s">
        <v>735</v>
      </c>
      <c r="H323" s="159">
        <v>11.08</v>
      </c>
      <c r="I323" s="160"/>
      <c r="L323" s="156"/>
      <c r="M323" s="161"/>
      <c r="T323" s="162"/>
      <c r="AT323" s="157" t="s">
        <v>184</v>
      </c>
      <c r="AU323" s="157" t="s">
        <v>82</v>
      </c>
      <c r="AV323" s="13" t="s">
        <v>82</v>
      </c>
      <c r="AW323" s="13" t="s">
        <v>186</v>
      </c>
      <c r="AX323" s="13" t="s">
        <v>73</v>
      </c>
      <c r="AY323" s="157" t="s">
        <v>174</v>
      </c>
    </row>
    <row r="324" spans="2:51" s="13" customFormat="1" ht="11.25">
      <c r="B324" s="156"/>
      <c r="D324" s="150" t="s">
        <v>184</v>
      </c>
      <c r="E324" s="157" t="s">
        <v>21</v>
      </c>
      <c r="F324" s="158" t="s">
        <v>736</v>
      </c>
      <c r="H324" s="159">
        <v>3.68</v>
      </c>
      <c r="I324" s="160"/>
      <c r="L324" s="156"/>
      <c r="M324" s="161"/>
      <c r="T324" s="162"/>
      <c r="AT324" s="157" t="s">
        <v>184</v>
      </c>
      <c r="AU324" s="157" t="s">
        <v>82</v>
      </c>
      <c r="AV324" s="13" t="s">
        <v>82</v>
      </c>
      <c r="AW324" s="13" t="s">
        <v>186</v>
      </c>
      <c r="AX324" s="13" t="s">
        <v>73</v>
      </c>
      <c r="AY324" s="157" t="s">
        <v>174</v>
      </c>
    </row>
    <row r="325" spans="2:51" s="13" customFormat="1" ht="11.25">
      <c r="B325" s="156"/>
      <c r="D325" s="150" t="s">
        <v>184</v>
      </c>
      <c r="E325" s="157" t="s">
        <v>21</v>
      </c>
      <c r="F325" s="158" t="s">
        <v>737</v>
      </c>
      <c r="H325" s="159">
        <v>22.07</v>
      </c>
      <c r="I325" s="160"/>
      <c r="L325" s="156"/>
      <c r="M325" s="161"/>
      <c r="T325" s="162"/>
      <c r="AT325" s="157" t="s">
        <v>184</v>
      </c>
      <c r="AU325" s="157" t="s">
        <v>82</v>
      </c>
      <c r="AV325" s="13" t="s">
        <v>82</v>
      </c>
      <c r="AW325" s="13" t="s">
        <v>186</v>
      </c>
      <c r="AX325" s="13" t="s">
        <v>73</v>
      </c>
      <c r="AY325" s="157" t="s">
        <v>174</v>
      </c>
    </row>
    <row r="326" spans="2:51" s="15" customFormat="1" ht="11.25">
      <c r="B326" s="171"/>
      <c r="D326" s="150" t="s">
        <v>184</v>
      </c>
      <c r="E326" s="172" t="s">
        <v>21</v>
      </c>
      <c r="F326" s="173" t="s">
        <v>738</v>
      </c>
      <c r="H326" s="174">
        <v>86.13</v>
      </c>
      <c r="I326" s="175"/>
      <c r="L326" s="171"/>
      <c r="M326" s="176"/>
      <c r="T326" s="177"/>
      <c r="AT326" s="172" t="s">
        <v>184</v>
      </c>
      <c r="AU326" s="172" t="s">
        <v>82</v>
      </c>
      <c r="AV326" s="15" t="s">
        <v>108</v>
      </c>
      <c r="AW326" s="15" t="s">
        <v>186</v>
      </c>
      <c r="AX326" s="15" t="s">
        <v>73</v>
      </c>
      <c r="AY326" s="172" t="s">
        <v>174</v>
      </c>
    </row>
    <row r="327" spans="2:51" s="13" customFormat="1" ht="11.25">
      <c r="B327" s="156"/>
      <c r="D327" s="150" t="s">
        <v>184</v>
      </c>
      <c r="E327" s="157" t="s">
        <v>21</v>
      </c>
      <c r="F327" s="158" t="s">
        <v>739</v>
      </c>
      <c r="H327" s="159">
        <v>131.72</v>
      </c>
      <c r="I327" s="160"/>
      <c r="L327" s="156"/>
      <c r="M327" s="161"/>
      <c r="T327" s="162"/>
      <c r="AT327" s="157" t="s">
        <v>184</v>
      </c>
      <c r="AU327" s="157" t="s">
        <v>82</v>
      </c>
      <c r="AV327" s="13" t="s">
        <v>82</v>
      </c>
      <c r="AW327" s="13" t="s">
        <v>186</v>
      </c>
      <c r="AX327" s="13" t="s">
        <v>73</v>
      </c>
      <c r="AY327" s="157" t="s">
        <v>174</v>
      </c>
    </row>
    <row r="328" spans="2:51" s="13" customFormat="1" ht="11.25">
      <c r="B328" s="156"/>
      <c r="D328" s="150" t="s">
        <v>184</v>
      </c>
      <c r="E328" s="157" t="s">
        <v>21</v>
      </c>
      <c r="F328" s="158" t="s">
        <v>740</v>
      </c>
      <c r="H328" s="159">
        <v>162.37</v>
      </c>
      <c r="I328" s="160"/>
      <c r="L328" s="156"/>
      <c r="M328" s="161"/>
      <c r="T328" s="162"/>
      <c r="AT328" s="157" t="s">
        <v>184</v>
      </c>
      <c r="AU328" s="157" t="s">
        <v>82</v>
      </c>
      <c r="AV328" s="13" t="s">
        <v>82</v>
      </c>
      <c r="AW328" s="13" t="s">
        <v>186</v>
      </c>
      <c r="AX328" s="13" t="s">
        <v>73</v>
      </c>
      <c r="AY328" s="157" t="s">
        <v>174</v>
      </c>
    </row>
    <row r="329" spans="2:51" s="13" customFormat="1" ht="11.25">
      <c r="B329" s="156"/>
      <c r="D329" s="150" t="s">
        <v>184</v>
      </c>
      <c r="E329" s="157" t="s">
        <v>21</v>
      </c>
      <c r="F329" s="158" t="s">
        <v>741</v>
      </c>
      <c r="H329" s="159">
        <v>46.15</v>
      </c>
      <c r="I329" s="160"/>
      <c r="L329" s="156"/>
      <c r="M329" s="161"/>
      <c r="T329" s="162"/>
      <c r="AT329" s="157" t="s">
        <v>184</v>
      </c>
      <c r="AU329" s="157" t="s">
        <v>82</v>
      </c>
      <c r="AV329" s="13" t="s">
        <v>82</v>
      </c>
      <c r="AW329" s="13" t="s">
        <v>186</v>
      </c>
      <c r="AX329" s="13" t="s">
        <v>73</v>
      </c>
      <c r="AY329" s="157" t="s">
        <v>174</v>
      </c>
    </row>
    <row r="330" spans="2:51" s="13" customFormat="1" ht="11.25">
      <c r="B330" s="156"/>
      <c r="D330" s="150" t="s">
        <v>184</v>
      </c>
      <c r="E330" s="157" t="s">
        <v>21</v>
      </c>
      <c r="F330" s="158" t="s">
        <v>742</v>
      </c>
      <c r="H330" s="159">
        <v>3.49</v>
      </c>
      <c r="I330" s="160"/>
      <c r="L330" s="156"/>
      <c r="M330" s="161"/>
      <c r="T330" s="162"/>
      <c r="AT330" s="157" t="s">
        <v>184</v>
      </c>
      <c r="AU330" s="157" t="s">
        <v>82</v>
      </c>
      <c r="AV330" s="13" t="s">
        <v>82</v>
      </c>
      <c r="AW330" s="13" t="s">
        <v>186</v>
      </c>
      <c r="AX330" s="13" t="s">
        <v>73</v>
      </c>
      <c r="AY330" s="157" t="s">
        <v>174</v>
      </c>
    </row>
    <row r="331" spans="2:51" s="13" customFormat="1" ht="11.25">
      <c r="B331" s="156"/>
      <c r="D331" s="150" t="s">
        <v>184</v>
      </c>
      <c r="E331" s="157" t="s">
        <v>21</v>
      </c>
      <c r="F331" s="158" t="s">
        <v>743</v>
      </c>
      <c r="H331" s="159">
        <v>7.9</v>
      </c>
      <c r="I331" s="160"/>
      <c r="L331" s="156"/>
      <c r="M331" s="161"/>
      <c r="T331" s="162"/>
      <c r="AT331" s="157" t="s">
        <v>184</v>
      </c>
      <c r="AU331" s="157" t="s">
        <v>82</v>
      </c>
      <c r="AV331" s="13" t="s">
        <v>82</v>
      </c>
      <c r="AW331" s="13" t="s">
        <v>186</v>
      </c>
      <c r="AX331" s="13" t="s">
        <v>73</v>
      </c>
      <c r="AY331" s="157" t="s">
        <v>174</v>
      </c>
    </row>
    <row r="332" spans="2:51" s="15" customFormat="1" ht="11.25">
      <c r="B332" s="171"/>
      <c r="D332" s="150" t="s">
        <v>184</v>
      </c>
      <c r="E332" s="172" t="s">
        <v>21</v>
      </c>
      <c r="F332" s="173" t="s">
        <v>744</v>
      </c>
      <c r="H332" s="174">
        <v>351.63</v>
      </c>
      <c r="I332" s="175"/>
      <c r="L332" s="171"/>
      <c r="M332" s="176"/>
      <c r="T332" s="177"/>
      <c r="AT332" s="172" t="s">
        <v>184</v>
      </c>
      <c r="AU332" s="172" t="s">
        <v>82</v>
      </c>
      <c r="AV332" s="15" t="s">
        <v>108</v>
      </c>
      <c r="AW332" s="15" t="s">
        <v>186</v>
      </c>
      <c r="AX332" s="15" t="s">
        <v>73</v>
      </c>
      <c r="AY332" s="172" t="s">
        <v>174</v>
      </c>
    </row>
    <row r="333" spans="2:51" s="13" customFormat="1" ht="11.25">
      <c r="B333" s="156"/>
      <c r="D333" s="150" t="s">
        <v>184</v>
      </c>
      <c r="E333" s="157" t="s">
        <v>21</v>
      </c>
      <c r="F333" s="158" t="s">
        <v>745</v>
      </c>
      <c r="H333" s="159">
        <v>108.42</v>
      </c>
      <c r="I333" s="160"/>
      <c r="L333" s="156"/>
      <c r="M333" s="161"/>
      <c r="T333" s="162"/>
      <c r="AT333" s="157" t="s">
        <v>184</v>
      </c>
      <c r="AU333" s="157" t="s">
        <v>82</v>
      </c>
      <c r="AV333" s="13" t="s">
        <v>82</v>
      </c>
      <c r="AW333" s="13" t="s">
        <v>186</v>
      </c>
      <c r="AX333" s="13" t="s">
        <v>73</v>
      </c>
      <c r="AY333" s="157" t="s">
        <v>174</v>
      </c>
    </row>
    <row r="334" spans="2:51" s="13" customFormat="1" ht="11.25">
      <c r="B334" s="156"/>
      <c r="D334" s="150" t="s">
        <v>184</v>
      </c>
      <c r="E334" s="157" t="s">
        <v>21</v>
      </c>
      <c r="F334" s="158" t="s">
        <v>746</v>
      </c>
      <c r="H334" s="159">
        <v>46.59</v>
      </c>
      <c r="I334" s="160"/>
      <c r="L334" s="156"/>
      <c r="M334" s="161"/>
      <c r="T334" s="162"/>
      <c r="AT334" s="157" t="s">
        <v>184</v>
      </c>
      <c r="AU334" s="157" t="s">
        <v>82</v>
      </c>
      <c r="AV334" s="13" t="s">
        <v>82</v>
      </c>
      <c r="AW334" s="13" t="s">
        <v>186</v>
      </c>
      <c r="AX334" s="13" t="s">
        <v>73</v>
      </c>
      <c r="AY334" s="157" t="s">
        <v>174</v>
      </c>
    </row>
    <row r="335" spans="2:51" s="13" customFormat="1" ht="11.25">
      <c r="B335" s="156"/>
      <c r="D335" s="150" t="s">
        <v>184</v>
      </c>
      <c r="E335" s="157" t="s">
        <v>21</v>
      </c>
      <c r="F335" s="158" t="s">
        <v>747</v>
      </c>
      <c r="H335" s="159">
        <v>89.61</v>
      </c>
      <c r="I335" s="160"/>
      <c r="L335" s="156"/>
      <c r="M335" s="161"/>
      <c r="T335" s="162"/>
      <c r="AT335" s="157" t="s">
        <v>184</v>
      </c>
      <c r="AU335" s="157" t="s">
        <v>82</v>
      </c>
      <c r="AV335" s="13" t="s">
        <v>82</v>
      </c>
      <c r="AW335" s="13" t="s">
        <v>186</v>
      </c>
      <c r="AX335" s="13" t="s">
        <v>73</v>
      </c>
      <c r="AY335" s="157" t="s">
        <v>174</v>
      </c>
    </row>
    <row r="336" spans="2:51" s="13" customFormat="1" ht="11.25">
      <c r="B336" s="156"/>
      <c r="D336" s="150" t="s">
        <v>184</v>
      </c>
      <c r="E336" s="157" t="s">
        <v>21</v>
      </c>
      <c r="F336" s="158" t="s">
        <v>748</v>
      </c>
      <c r="H336" s="159">
        <v>23.66</v>
      </c>
      <c r="I336" s="160"/>
      <c r="L336" s="156"/>
      <c r="M336" s="161"/>
      <c r="T336" s="162"/>
      <c r="AT336" s="157" t="s">
        <v>184</v>
      </c>
      <c r="AU336" s="157" t="s">
        <v>82</v>
      </c>
      <c r="AV336" s="13" t="s">
        <v>82</v>
      </c>
      <c r="AW336" s="13" t="s">
        <v>186</v>
      </c>
      <c r="AX336" s="13" t="s">
        <v>73</v>
      </c>
      <c r="AY336" s="157" t="s">
        <v>174</v>
      </c>
    </row>
    <row r="337" spans="2:65" s="15" customFormat="1" ht="11.25">
      <c r="B337" s="171"/>
      <c r="D337" s="150" t="s">
        <v>184</v>
      </c>
      <c r="E337" s="172" t="s">
        <v>21</v>
      </c>
      <c r="F337" s="173" t="s">
        <v>749</v>
      </c>
      <c r="H337" s="174">
        <v>268.27999999999997</v>
      </c>
      <c r="I337" s="175"/>
      <c r="L337" s="171"/>
      <c r="M337" s="176"/>
      <c r="T337" s="177"/>
      <c r="AT337" s="172" t="s">
        <v>184</v>
      </c>
      <c r="AU337" s="172" t="s">
        <v>82</v>
      </c>
      <c r="AV337" s="15" t="s">
        <v>108</v>
      </c>
      <c r="AW337" s="15" t="s">
        <v>186</v>
      </c>
      <c r="AX337" s="15" t="s">
        <v>73</v>
      </c>
      <c r="AY337" s="172" t="s">
        <v>174</v>
      </c>
    </row>
    <row r="338" spans="2:65" s="13" customFormat="1" ht="11.25">
      <c r="B338" s="156"/>
      <c r="D338" s="150" t="s">
        <v>184</v>
      </c>
      <c r="E338" s="157" t="s">
        <v>21</v>
      </c>
      <c r="F338" s="158" t="s">
        <v>750</v>
      </c>
      <c r="H338" s="159">
        <v>19.36</v>
      </c>
      <c r="I338" s="160"/>
      <c r="L338" s="156"/>
      <c r="M338" s="161"/>
      <c r="T338" s="162"/>
      <c r="AT338" s="157" t="s">
        <v>184</v>
      </c>
      <c r="AU338" s="157" t="s">
        <v>82</v>
      </c>
      <c r="AV338" s="13" t="s">
        <v>82</v>
      </c>
      <c r="AW338" s="13" t="s">
        <v>186</v>
      </c>
      <c r="AX338" s="13" t="s">
        <v>73</v>
      </c>
      <c r="AY338" s="157" t="s">
        <v>174</v>
      </c>
    </row>
    <row r="339" spans="2:65" s="13" customFormat="1" ht="11.25">
      <c r="B339" s="156"/>
      <c r="D339" s="150" t="s">
        <v>184</v>
      </c>
      <c r="E339" s="157" t="s">
        <v>21</v>
      </c>
      <c r="F339" s="158" t="s">
        <v>751</v>
      </c>
      <c r="H339" s="159">
        <v>11.98</v>
      </c>
      <c r="I339" s="160"/>
      <c r="L339" s="156"/>
      <c r="M339" s="161"/>
      <c r="T339" s="162"/>
      <c r="AT339" s="157" t="s">
        <v>184</v>
      </c>
      <c r="AU339" s="157" t="s">
        <v>82</v>
      </c>
      <c r="AV339" s="13" t="s">
        <v>82</v>
      </c>
      <c r="AW339" s="13" t="s">
        <v>186</v>
      </c>
      <c r="AX339" s="13" t="s">
        <v>73</v>
      </c>
      <c r="AY339" s="157" t="s">
        <v>174</v>
      </c>
    </row>
    <row r="340" spans="2:65" s="13" customFormat="1" ht="11.25">
      <c r="B340" s="156"/>
      <c r="D340" s="150" t="s">
        <v>184</v>
      </c>
      <c r="E340" s="157" t="s">
        <v>21</v>
      </c>
      <c r="F340" s="158" t="s">
        <v>752</v>
      </c>
      <c r="H340" s="159">
        <v>9.14</v>
      </c>
      <c r="I340" s="160"/>
      <c r="L340" s="156"/>
      <c r="M340" s="161"/>
      <c r="T340" s="162"/>
      <c r="AT340" s="157" t="s">
        <v>184</v>
      </c>
      <c r="AU340" s="157" t="s">
        <v>82</v>
      </c>
      <c r="AV340" s="13" t="s">
        <v>82</v>
      </c>
      <c r="AW340" s="13" t="s">
        <v>186</v>
      </c>
      <c r="AX340" s="13" t="s">
        <v>73</v>
      </c>
      <c r="AY340" s="157" t="s">
        <v>174</v>
      </c>
    </row>
    <row r="341" spans="2:65" s="13" customFormat="1" ht="11.25">
      <c r="B341" s="156"/>
      <c r="D341" s="150" t="s">
        <v>184</v>
      </c>
      <c r="E341" s="157" t="s">
        <v>21</v>
      </c>
      <c r="F341" s="158" t="s">
        <v>753</v>
      </c>
      <c r="H341" s="159">
        <v>3.23</v>
      </c>
      <c r="I341" s="160"/>
      <c r="L341" s="156"/>
      <c r="M341" s="161"/>
      <c r="T341" s="162"/>
      <c r="AT341" s="157" t="s">
        <v>184</v>
      </c>
      <c r="AU341" s="157" t="s">
        <v>82</v>
      </c>
      <c r="AV341" s="13" t="s">
        <v>82</v>
      </c>
      <c r="AW341" s="13" t="s">
        <v>186</v>
      </c>
      <c r="AX341" s="13" t="s">
        <v>73</v>
      </c>
      <c r="AY341" s="157" t="s">
        <v>174</v>
      </c>
    </row>
    <row r="342" spans="2:65" s="13" customFormat="1" ht="11.25">
      <c r="B342" s="156"/>
      <c r="D342" s="150" t="s">
        <v>184</v>
      </c>
      <c r="E342" s="157" t="s">
        <v>21</v>
      </c>
      <c r="F342" s="158" t="s">
        <v>754</v>
      </c>
      <c r="H342" s="159">
        <v>79.13</v>
      </c>
      <c r="I342" s="160"/>
      <c r="L342" s="156"/>
      <c r="M342" s="161"/>
      <c r="T342" s="162"/>
      <c r="AT342" s="157" t="s">
        <v>184</v>
      </c>
      <c r="AU342" s="157" t="s">
        <v>82</v>
      </c>
      <c r="AV342" s="13" t="s">
        <v>82</v>
      </c>
      <c r="AW342" s="13" t="s">
        <v>186</v>
      </c>
      <c r="AX342" s="13" t="s">
        <v>73</v>
      </c>
      <c r="AY342" s="157" t="s">
        <v>174</v>
      </c>
    </row>
    <row r="343" spans="2:65" s="13" customFormat="1" ht="11.25">
      <c r="B343" s="156"/>
      <c r="D343" s="150" t="s">
        <v>184</v>
      </c>
      <c r="E343" s="157" t="s">
        <v>21</v>
      </c>
      <c r="F343" s="158" t="s">
        <v>755</v>
      </c>
      <c r="H343" s="159">
        <v>90.75</v>
      </c>
      <c r="I343" s="160"/>
      <c r="L343" s="156"/>
      <c r="M343" s="161"/>
      <c r="T343" s="162"/>
      <c r="AT343" s="157" t="s">
        <v>184</v>
      </c>
      <c r="AU343" s="157" t="s">
        <v>82</v>
      </c>
      <c r="AV343" s="13" t="s">
        <v>82</v>
      </c>
      <c r="AW343" s="13" t="s">
        <v>186</v>
      </c>
      <c r="AX343" s="13" t="s">
        <v>73</v>
      </c>
      <c r="AY343" s="157" t="s">
        <v>174</v>
      </c>
    </row>
    <row r="344" spans="2:65" s="15" customFormat="1" ht="11.25">
      <c r="B344" s="171"/>
      <c r="D344" s="150" t="s">
        <v>184</v>
      </c>
      <c r="E344" s="172" t="s">
        <v>21</v>
      </c>
      <c r="F344" s="173" t="s">
        <v>756</v>
      </c>
      <c r="H344" s="174">
        <v>213.59</v>
      </c>
      <c r="I344" s="175"/>
      <c r="L344" s="171"/>
      <c r="M344" s="176"/>
      <c r="T344" s="177"/>
      <c r="AT344" s="172" t="s">
        <v>184</v>
      </c>
      <c r="AU344" s="172" t="s">
        <v>82</v>
      </c>
      <c r="AV344" s="15" t="s">
        <v>108</v>
      </c>
      <c r="AW344" s="15" t="s">
        <v>186</v>
      </c>
      <c r="AX344" s="15" t="s">
        <v>73</v>
      </c>
      <c r="AY344" s="172" t="s">
        <v>174</v>
      </c>
    </row>
    <row r="345" spans="2:65" s="14" customFormat="1" ht="11.25">
      <c r="B345" s="163"/>
      <c r="D345" s="150" t="s">
        <v>184</v>
      </c>
      <c r="E345" s="164" t="s">
        <v>21</v>
      </c>
      <c r="F345" s="165" t="s">
        <v>226</v>
      </c>
      <c r="H345" s="166">
        <v>919.63</v>
      </c>
      <c r="I345" s="167"/>
      <c r="L345" s="163"/>
      <c r="M345" s="168"/>
      <c r="T345" s="169"/>
      <c r="AT345" s="164" t="s">
        <v>184</v>
      </c>
      <c r="AU345" s="164" t="s">
        <v>82</v>
      </c>
      <c r="AV345" s="14" t="s">
        <v>180</v>
      </c>
      <c r="AW345" s="14" t="s">
        <v>186</v>
      </c>
      <c r="AX345" s="14" t="s">
        <v>80</v>
      </c>
      <c r="AY345" s="164" t="s">
        <v>174</v>
      </c>
    </row>
    <row r="346" spans="2:65" s="1" customFormat="1" ht="37.9" customHeight="1">
      <c r="B346" s="32"/>
      <c r="C346" s="181" t="s">
        <v>449</v>
      </c>
      <c r="D346" s="181" t="s">
        <v>682</v>
      </c>
      <c r="E346" s="182" t="s">
        <v>757</v>
      </c>
      <c r="F346" s="183" t="s">
        <v>758</v>
      </c>
      <c r="G346" s="184" t="s">
        <v>133</v>
      </c>
      <c r="H346" s="185">
        <v>965.61199999999997</v>
      </c>
      <c r="I346" s="186"/>
      <c r="J346" s="187">
        <f>ROUND(I346*H346,2)</f>
        <v>0</v>
      </c>
      <c r="K346" s="183" t="s">
        <v>179</v>
      </c>
      <c r="L346" s="188"/>
      <c r="M346" s="189" t="s">
        <v>21</v>
      </c>
      <c r="N346" s="190" t="s">
        <v>44</v>
      </c>
      <c r="P346" s="141">
        <f>O346*H346</f>
        <v>0</v>
      </c>
      <c r="Q346" s="141">
        <v>3.0999999999999999E-3</v>
      </c>
      <c r="R346" s="141">
        <f>Q346*H346</f>
        <v>2.9933972</v>
      </c>
      <c r="S346" s="141">
        <v>0</v>
      </c>
      <c r="T346" s="142">
        <f>S346*H346</f>
        <v>0</v>
      </c>
      <c r="AR346" s="143" t="s">
        <v>443</v>
      </c>
      <c r="AT346" s="143" t="s">
        <v>682</v>
      </c>
      <c r="AU346" s="143" t="s">
        <v>82</v>
      </c>
      <c r="AY346" s="17" t="s">
        <v>174</v>
      </c>
      <c r="BE346" s="144">
        <f>IF(N346="základní",J346,0)</f>
        <v>0</v>
      </c>
      <c r="BF346" s="144">
        <f>IF(N346="snížená",J346,0)</f>
        <v>0</v>
      </c>
      <c r="BG346" s="144">
        <f>IF(N346="zákl. přenesená",J346,0)</f>
        <v>0</v>
      </c>
      <c r="BH346" s="144">
        <f>IF(N346="sníž. přenesená",J346,0)</f>
        <v>0</v>
      </c>
      <c r="BI346" s="144">
        <f>IF(N346="nulová",J346,0)</f>
        <v>0</v>
      </c>
      <c r="BJ346" s="17" t="s">
        <v>80</v>
      </c>
      <c r="BK346" s="144">
        <f>ROUND(I346*H346,2)</f>
        <v>0</v>
      </c>
      <c r="BL346" s="17" t="s">
        <v>315</v>
      </c>
      <c r="BM346" s="143" t="s">
        <v>759</v>
      </c>
    </row>
    <row r="347" spans="2:65" s="13" customFormat="1" ht="11.25">
      <c r="B347" s="156"/>
      <c r="D347" s="150" t="s">
        <v>184</v>
      </c>
      <c r="F347" s="158" t="s">
        <v>760</v>
      </c>
      <c r="H347" s="159">
        <v>965.61199999999997</v>
      </c>
      <c r="I347" s="160"/>
      <c r="L347" s="156"/>
      <c r="M347" s="161"/>
      <c r="T347" s="162"/>
      <c r="AT347" s="157" t="s">
        <v>184</v>
      </c>
      <c r="AU347" s="157" t="s">
        <v>82</v>
      </c>
      <c r="AV347" s="13" t="s">
        <v>82</v>
      </c>
      <c r="AW347" s="13" t="s">
        <v>4</v>
      </c>
      <c r="AX347" s="13" t="s">
        <v>80</v>
      </c>
      <c r="AY347" s="157" t="s">
        <v>174</v>
      </c>
    </row>
    <row r="348" spans="2:65" s="1" customFormat="1" ht="37.9" customHeight="1">
      <c r="B348" s="32"/>
      <c r="C348" s="132" t="s">
        <v>458</v>
      </c>
      <c r="D348" s="132" t="s">
        <v>176</v>
      </c>
      <c r="E348" s="133" t="s">
        <v>761</v>
      </c>
      <c r="F348" s="134" t="s">
        <v>762</v>
      </c>
      <c r="G348" s="135" t="s">
        <v>133</v>
      </c>
      <c r="H348" s="136">
        <v>171.81</v>
      </c>
      <c r="I348" s="137"/>
      <c r="J348" s="138">
        <f>ROUND(I348*H348,2)</f>
        <v>0</v>
      </c>
      <c r="K348" s="134" t="s">
        <v>179</v>
      </c>
      <c r="L348" s="32"/>
      <c r="M348" s="139" t="s">
        <v>21</v>
      </c>
      <c r="N348" s="140" t="s">
        <v>44</v>
      </c>
      <c r="P348" s="141">
        <f>O348*H348</f>
        <v>0</v>
      </c>
      <c r="Q348" s="141">
        <v>1.17E-3</v>
      </c>
      <c r="R348" s="141">
        <f>Q348*H348</f>
        <v>0.20101770000000002</v>
      </c>
      <c r="S348" s="141">
        <v>0</v>
      </c>
      <c r="T348" s="142">
        <f>S348*H348</f>
        <v>0</v>
      </c>
      <c r="AR348" s="143" t="s">
        <v>315</v>
      </c>
      <c r="AT348" s="143" t="s">
        <v>176</v>
      </c>
      <c r="AU348" s="143" t="s">
        <v>82</v>
      </c>
      <c r="AY348" s="17" t="s">
        <v>174</v>
      </c>
      <c r="BE348" s="144">
        <f>IF(N348="základní",J348,0)</f>
        <v>0</v>
      </c>
      <c r="BF348" s="144">
        <f>IF(N348="snížená",J348,0)</f>
        <v>0</v>
      </c>
      <c r="BG348" s="144">
        <f>IF(N348="zákl. přenesená",J348,0)</f>
        <v>0</v>
      </c>
      <c r="BH348" s="144">
        <f>IF(N348="sníž. přenesená",J348,0)</f>
        <v>0</v>
      </c>
      <c r="BI348" s="144">
        <f>IF(N348="nulová",J348,0)</f>
        <v>0</v>
      </c>
      <c r="BJ348" s="17" t="s">
        <v>80</v>
      </c>
      <c r="BK348" s="144">
        <f>ROUND(I348*H348,2)</f>
        <v>0</v>
      </c>
      <c r="BL348" s="17" t="s">
        <v>315</v>
      </c>
      <c r="BM348" s="143" t="s">
        <v>763</v>
      </c>
    </row>
    <row r="349" spans="2:65" s="1" customFormat="1" ht="11.25">
      <c r="B349" s="32"/>
      <c r="D349" s="145" t="s">
        <v>182</v>
      </c>
      <c r="F349" s="146" t="s">
        <v>764</v>
      </c>
      <c r="I349" s="147"/>
      <c r="L349" s="32"/>
      <c r="M349" s="148"/>
      <c r="T349" s="53"/>
      <c r="AT349" s="17" t="s">
        <v>182</v>
      </c>
      <c r="AU349" s="17" t="s">
        <v>82</v>
      </c>
    </row>
    <row r="350" spans="2:65" s="12" customFormat="1" ht="11.25">
      <c r="B350" s="149"/>
      <c r="D350" s="150" t="s">
        <v>184</v>
      </c>
      <c r="E350" s="151" t="s">
        <v>21</v>
      </c>
      <c r="F350" s="152" t="s">
        <v>583</v>
      </c>
      <c r="H350" s="151" t="s">
        <v>21</v>
      </c>
      <c r="I350" s="153"/>
      <c r="L350" s="149"/>
      <c r="M350" s="154"/>
      <c r="T350" s="155"/>
      <c r="AT350" s="151" t="s">
        <v>184</v>
      </c>
      <c r="AU350" s="151" t="s">
        <v>82</v>
      </c>
      <c r="AV350" s="12" t="s">
        <v>80</v>
      </c>
      <c r="AW350" s="12" t="s">
        <v>186</v>
      </c>
      <c r="AX350" s="12" t="s">
        <v>73</v>
      </c>
      <c r="AY350" s="151" t="s">
        <v>174</v>
      </c>
    </row>
    <row r="351" spans="2:65" s="13" customFormat="1" ht="11.25">
      <c r="B351" s="156"/>
      <c r="D351" s="150" t="s">
        <v>184</v>
      </c>
      <c r="E351" s="157" t="s">
        <v>21</v>
      </c>
      <c r="F351" s="158" t="s">
        <v>765</v>
      </c>
      <c r="H351" s="159">
        <v>12.87</v>
      </c>
      <c r="I351" s="160"/>
      <c r="L351" s="156"/>
      <c r="M351" s="161"/>
      <c r="T351" s="162"/>
      <c r="AT351" s="157" t="s">
        <v>184</v>
      </c>
      <c r="AU351" s="157" t="s">
        <v>82</v>
      </c>
      <c r="AV351" s="13" t="s">
        <v>82</v>
      </c>
      <c r="AW351" s="13" t="s">
        <v>186</v>
      </c>
      <c r="AX351" s="13" t="s">
        <v>73</v>
      </c>
      <c r="AY351" s="157" t="s">
        <v>174</v>
      </c>
    </row>
    <row r="352" spans="2:65" s="13" customFormat="1" ht="11.25">
      <c r="B352" s="156"/>
      <c r="D352" s="150" t="s">
        <v>184</v>
      </c>
      <c r="E352" s="157" t="s">
        <v>21</v>
      </c>
      <c r="F352" s="158" t="s">
        <v>766</v>
      </c>
      <c r="H352" s="159">
        <v>26.87</v>
      </c>
      <c r="I352" s="160"/>
      <c r="L352" s="156"/>
      <c r="M352" s="161"/>
      <c r="T352" s="162"/>
      <c r="AT352" s="157" t="s">
        <v>184</v>
      </c>
      <c r="AU352" s="157" t="s">
        <v>82</v>
      </c>
      <c r="AV352" s="13" t="s">
        <v>82</v>
      </c>
      <c r="AW352" s="13" t="s">
        <v>186</v>
      </c>
      <c r="AX352" s="13" t="s">
        <v>73</v>
      </c>
      <c r="AY352" s="157" t="s">
        <v>174</v>
      </c>
    </row>
    <row r="353" spans="2:51" s="13" customFormat="1" ht="11.25">
      <c r="B353" s="156"/>
      <c r="D353" s="150" t="s">
        <v>184</v>
      </c>
      <c r="E353" s="157" t="s">
        <v>21</v>
      </c>
      <c r="F353" s="158" t="s">
        <v>767</v>
      </c>
      <c r="H353" s="159">
        <v>13.22</v>
      </c>
      <c r="I353" s="160"/>
      <c r="L353" s="156"/>
      <c r="M353" s="161"/>
      <c r="T353" s="162"/>
      <c r="AT353" s="157" t="s">
        <v>184</v>
      </c>
      <c r="AU353" s="157" t="s">
        <v>82</v>
      </c>
      <c r="AV353" s="13" t="s">
        <v>82</v>
      </c>
      <c r="AW353" s="13" t="s">
        <v>186</v>
      </c>
      <c r="AX353" s="13" t="s">
        <v>73</v>
      </c>
      <c r="AY353" s="157" t="s">
        <v>174</v>
      </c>
    </row>
    <row r="354" spans="2:51" s="13" customFormat="1" ht="11.25">
      <c r="B354" s="156"/>
      <c r="D354" s="150" t="s">
        <v>184</v>
      </c>
      <c r="E354" s="157" t="s">
        <v>21</v>
      </c>
      <c r="F354" s="158" t="s">
        <v>768</v>
      </c>
      <c r="H354" s="159">
        <v>11.3</v>
      </c>
      <c r="I354" s="160"/>
      <c r="L354" s="156"/>
      <c r="M354" s="161"/>
      <c r="T354" s="162"/>
      <c r="AT354" s="157" t="s">
        <v>184</v>
      </c>
      <c r="AU354" s="157" t="s">
        <v>82</v>
      </c>
      <c r="AV354" s="13" t="s">
        <v>82</v>
      </c>
      <c r="AW354" s="13" t="s">
        <v>186</v>
      </c>
      <c r="AX354" s="13" t="s">
        <v>73</v>
      </c>
      <c r="AY354" s="157" t="s">
        <v>174</v>
      </c>
    </row>
    <row r="355" spans="2:51" s="13" customFormat="1" ht="11.25">
      <c r="B355" s="156"/>
      <c r="D355" s="150" t="s">
        <v>184</v>
      </c>
      <c r="E355" s="157" t="s">
        <v>21</v>
      </c>
      <c r="F355" s="158" t="s">
        <v>769</v>
      </c>
      <c r="H355" s="159">
        <v>6.17</v>
      </c>
      <c r="I355" s="160"/>
      <c r="L355" s="156"/>
      <c r="M355" s="161"/>
      <c r="T355" s="162"/>
      <c r="AT355" s="157" t="s">
        <v>184</v>
      </c>
      <c r="AU355" s="157" t="s">
        <v>82</v>
      </c>
      <c r="AV355" s="13" t="s">
        <v>82</v>
      </c>
      <c r="AW355" s="13" t="s">
        <v>186</v>
      </c>
      <c r="AX355" s="13" t="s">
        <v>73</v>
      </c>
      <c r="AY355" s="157" t="s">
        <v>174</v>
      </c>
    </row>
    <row r="356" spans="2:51" s="13" customFormat="1" ht="11.25">
      <c r="B356" s="156"/>
      <c r="D356" s="150" t="s">
        <v>184</v>
      </c>
      <c r="E356" s="157" t="s">
        <v>21</v>
      </c>
      <c r="F356" s="158" t="s">
        <v>770</v>
      </c>
      <c r="H356" s="159">
        <v>9.7200000000000006</v>
      </c>
      <c r="I356" s="160"/>
      <c r="L356" s="156"/>
      <c r="M356" s="161"/>
      <c r="T356" s="162"/>
      <c r="AT356" s="157" t="s">
        <v>184</v>
      </c>
      <c r="AU356" s="157" t="s">
        <v>82</v>
      </c>
      <c r="AV356" s="13" t="s">
        <v>82</v>
      </c>
      <c r="AW356" s="13" t="s">
        <v>186</v>
      </c>
      <c r="AX356" s="13" t="s">
        <v>73</v>
      </c>
      <c r="AY356" s="157" t="s">
        <v>174</v>
      </c>
    </row>
    <row r="357" spans="2:51" s="13" customFormat="1" ht="11.25">
      <c r="B357" s="156"/>
      <c r="D357" s="150" t="s">
        <v>184</v>
      </c>
      <c r="E357" s="157" t="s">
        <v>21</v>
      </c>
      <c r="F357" s="158" t="s">
        <v>771</v>
      </c>
      <c r="H357" s="159">
        <v>4.6500000000000004</v>
      </c>
      <c r="I357" s="160"/>
      <c r="L357" s="156"/>
      <c r="M357" s="161"/>
      <c r="T357" s="162"/>
      <c r="AT357" s="157" t="s">
        <v>184</v>
      </c>
      <c r="AU357" s="157" t="s">
        <v>82</v>
      </c>
      <c r="AV357" s="13" t="s">
        <v>82</v>
      </c>
      <c r="AW357" s="13" t="s">
        <v>186</v>
      </c>
      <c r="AX357" s="13" t="s">
        <v>73</v>
      </c>
      <c r="AY357" s="157" t="s">
        <v>174</v>
      </c>
    </row>
    <row r="358" spans="2:51" s="13" customFormat="1" ht="11.25">
      <c r="B358" s="156"/>
      <c r="D358" s="150" t="s">
        <v>184</v>
      </c>
      <c r="E358" s="157" t="s">
        <v>21</v>
      </c>
      <c r="F358" s="158" t="s">
        <v>772</v>
      </c>
      <c r="H358" s="159">
        <v>5.42</v>
      </c>
      <c r="I358" s="160"/>
      <c r="L358" s="156"/>
      <c r="M358" s="161"/>
      <c r="T358" s="162"/>
      <c r="AT358" s="157" t="s">
        <v>184</v>
      </c>
      <c r="AU358" s="157" t="s">
        <v>82</v>
      </c>
      <c r="AV358" s="13" t="s">
        <v>82</v>
      </c>
      <c r="AW358" s="13" t="s">
        <v>186</v>
      </c>
      <c r="AX358" s="13" t="s">
        <v>73</v>
      </c>
      <c r="AY358" s="157" t="s">
        <v>174</v>
      </c>
    </row>
    <row r="359" spans="2:51" s="13" customFormat="1" ht="11.25">
      <c r="B359" s="156"/>
      <c r="D359" s="150" t="s">
        <v>184</v>
      </c>
      <c r="E359" s="157" t="s">
        <v>21</v>
      </c>
      <c r="F359" s="158" t="s">
        <v>773</v>
      </c>
      <c r="H359" s="159">
        <v>6.53</v>
      </c>
      <c r="I359" s="160"/>
      <c r="L359" s="156"/>
      <c r="M359" s="161"/>
      <c r="T359" s="162"/>
      <c r="AT359" s="157" t="s">
        <v>184</v>
      </c>
      <c r="AU359" s="157" t="s">
        <v>82</v>
      </c>
      <c r="AV359" s="13" t="s">
        <v>82</v>
      </c>
      <c r="AW359" s="13" t="s">
        <v>186</v>
      </c>
      <c r="AX359" s="13" t="s">
        <v>73</v>
      </c>
      <c r="AY359" s="157" t="s">
        <v>174</v>
      </c>
    </row>
    <row r="360" spans="2:51" s="13" customFormat="1" ht="11.25">
      <c r="B360" s="156"/>
      <c r="D360" s="150" t="s">
        <v>184</v>
      </c>
      <c r="E360" s="157" t="s">
        <v>21</v>
      </c>
      <c r="F360" s="158" t="s">
        <v>774</v>
      </c>
      <c r="H360" s="159">
        <v>5.65</v>
      </c>
      <c r="I360" s="160"/>
      <c r="L360" s="156"/>
      <c r="M360" s="161"/>
      <c r="T360" s="162"/>
      <c r="AT360" s="157" t="s">
        <v>184</v>
      </c>
      <c r="AU360" s="157" t="s">
        <v>82</v>
      </c>
      <c r="AV360" s="13" t="s">
        <v>82</v>
      </c>
      <c r="AW360" s="13" t="s">
        <v>186</v>
      </c>
      <c r="AX360" s="13" t="s">
        <v>73</v>
      </c>
      <c r="AY360" s="157" t="s">
        <v>174</v>
      </c>
    </row>
    <row r="361" spans="2:51" s="15" customFormat="1" ht="11.25">
      <c r="B361" s="171"/>
      <c r="D361" s="150" t="s">
        <v>184</v>
      </c>
      <c r="E361" s="172" t="s">
        <v>21</v>
      </c>
      <c r="F361" s="173" t="s">
        <v>775</v>
      </c>
      <c r="H361" s="174">
        <v>102.4</v>
      </c>
      <c r="I361" s="175"/>
      <c r="L361" s="171"/>
      <c r="M361" s="176"/>
      <c r="T361" s="177"/>
      <c r="AT361" s="172" t="s">
        <v>184</v>
      </c>
      <c r="AU361" s="172" t="s">
        <v>82</v>
      </c>
      <c r="AV361" s="15" t="s">
        <v>108</v>
      </c>
      <c r="AW361" s="15" t="s">
        <v>186</v>
      </c>
      <c r="AX361" s="15" t="s">
        <v>73</v>
      </c>
      <c r="AY361" s="172" t="s">
        <v>174</v>
      </c>
    </row>
    <row r="362" spans="2:51" s="13" customFormat="1" ht="11.25">
      <c r="B362" s="156"/>
      <c r="D362" s="150" t="s">
        <v>184</v>
      </c>
      <c r="E362" s="157" t="s">
        <v>21</v>
      </c>
      <c r="F362" s="158" t="s">
        <v>776</v>
      </c>
      <c r="H362" s="159">
        <v>3.01</v>
      </c>
      <c r="I362" s="160"/>
      <c r="L362" s="156"/>
      <c r="M362" s="161"/>
      <c r="T362" s="162"/>
      <c r="AT362" s="157" t="s">
        <v>184</v>
      </c>
      <c r="AU362" s="157" t="s">
        <v>82</v>
      </c>
      <c r="AV362" s="13" t="s">
        <v>82</v>
      </c>
      <c r="AW362" s="13" t="s">
        <v>186</v>
      </c>
      <c r="AX362" s="13" t="s">
        <v>73</v>
      </c>
      <c r="AY362" s="157" t="s">
        <v>174</v>
      </c>
    </row>
    <row r="363" spans="2:51" s="13" customFormat="1" ht="11.25">
      <c r="B363" s="156"/>
      <c r="D363" s="150" t="s">
        <v>184</v>
      </c>
      <c r="E363" s="157" t="s">
        <v>21</v>
      </c>
      <c r="F363" s="158" t="s">
        <v>777</v>
      </c>
      <c r="H363" s="159">
        <v>1.47</v>
      </c>
      <c r="I363" s="160"/>
      <c r="L363" s="156"/>
      <c r="M363" s="161"/>
      <c r="T363" s="162"/>
      <c r="AT363" s="157" t="s">
        <v>184</v>
      </c>
      <c r="AU363" s="157" t="s">
        <v>82</v>
      </c>
      <c r="AV363" s="13" t="s">
        <v>82</v>
      </c>
      <c r="AW363" s="13" t="s">
        <v>186</v>
      </c>
      <c r="AX363" s="13" t="s">
        <v>73</v>
      </c>
      <c r="AY363" s="157" t="s">
        <v>174</v>
      </c>
    </row>
    <row r="364" spans="2:51" s="13" customFormat="1" ht="11.25">
      <c r="B364" s="156"/>
      <c r="D364" s="150" t="s">
        <v>184</v>
      </c>
      <c r="E364" s="157" t="s">
        <v>21</v>
      </c>
      <c r="F364" s="158" t="s">
        <v>778</v>
      </c>
      <c r="H364" s="159">
        <v>1.62</v>
      </c>
      <c r="I364" s="160"/>
      <c r="L364" s="156"/>
      <c r="M364" s="161"/>
      <c r="T364" s="162"/>
      <c r="AT364" s="157" t="s">
        <v>184</v>
      </c>
      <c r="AU364" s="157" t="s">
        <v>82</v>
      </c>
      <c r="AV364" s="13" t="s">
        <v>82</v>
      </c>
      <c r="AW364" s="13" t="s">
        <v>186</v>
      </c>
      <c r="AX364" s="13" t="s">
        <v>73</v>
      </c>
      <c r="AY364" s="157" t="s">
        <v>174</v>
      </c>
    </row>
    <row r="365" spans="2:51" s="13" customFormat="1" ht="11.25">
      <c r="B365" s="156"/>
      <c r="D365" s="150" t="s">
        <v>184</v>
      </c>
      <c r="E365" s="157" t="s">
        <v>21</v>
      </c>
      <c r="F365" s="158" t="s">
        <v>779</v>
      </c>
      <c r="H365" s="159">
        <v>1.62</v>
      </c>
      <c r="I365" s="160"/>
      <c r="L365" s="156"/>
      <c r="M365" s="161"/>
      <c r="T365" s="162"/>
      <c r="AT365" s="157" t="s">
        <v>184</v>
      </c>
      <c r="AU365" s="157" t="s">
        <v>82</v>
      </c>
      <c r="AV365" s="13" t="s">
        <v>82</v>
      </c>
      <c r="AW365" s="13" t="s">
        <v>186</v>
      </c>
      <c r="AX365" s="13" t="s">
        <v>73</v>
      </c>
      <c r="AY365" s="157" t="s">
        <v>174</v>
      </c>
    </row>
    <row r="366" spans="2:51" s="13" customFormat="1" ht="11.25">
      <c r="B366" s="156"/>
      <c r="D366" s="150" t="s">
        <v>184</v>
      </c>
      <c r="E366" s="157" t="s">
        <v>21</v>
      </c>
      <c r="F366" s="158" t="s">
        <v>780</v>
      </c>
      <c r="H366" s="159">
        <v>4.6500000000000004</v>
      </c>
      <c r="I366" s="160"/>
      <c r="L366" s="156"/>
      <c r="M366" s="161"/>
      <c r="T366" s="162"/>
      <c r="AT366" s="157" t="s">
        <v>184</v>
      </c>
      <c r="AU366" s="157" t="s">
        <v>82</v>
      </c>
      <c r="AV366" s="13" t="s">
        <v>82</v>
      </c>
      <c r="AW366" s="13" t="s">
        <v>186</v>
      </c>
      <c r="AX366" s="13" t="s">
        <v>73</v>
      </c>
      <c r="AY366" s="157" t="s">
        <v>174</v>
      </c>
    </row>
    <row r="367" spans="2:51" s="13" customFormat="1" ht="11.25">
      <c r="B367" s="156"/>
      <c r="D367" s="150" t="s">
        <v>184</v>
      </c>
      <c r="E367" s="157" t="s">
        <v>21</v>
      </c>
      <c r="F367" s="158" t="s">
        <v>781</v>
      </c>
      <c r="H367" s="159">
        <v>1.43</v>
      </c>
      <c r="I367" s="160"/>
      <c r="L367" s="156"/>
      <c r="M367" s="161"/>
      <c r="T367" s="162"/>
      <c r="AT367" s="157" t="s">
        <v>184</v>
      </c>
      <c r="AU367" s="157" t="s">
        <v>82</v>
      </c>
      <c r="AV367" s="13" t="s">
        <v>82</v>
      </c>
      <c r="AW367" s="13" t="s">
        <v>186</v>
      </c>
      <c r="AX367" s="13" t="s">
        <v>73</v>
      </c>
      <c r="AY367" s="157" t="s">
        <v>174</v>
      </c>
    </row>
    <row r="368" spans="2:51" s="13" customFormat="1" ht="11.25">
      <c r="B368" s="156"/>
      <c r="D368" s="150" t="s">
        <v>184</v>
      </c>
      <c r="E368" s="157" t="s">
        <v>21</v>
      </c>
      <c r="F368" s="158" t="s">
        <v>782</v>
      </c>
      <c r="H368" s="159">
        <v>1.33</v>
      </c>
      <c r="I368" s="160"/>
      <c r="L368" s="156"/>
      <c r="M368" s="161"/>
      <c r="T368" s="162"/>
      <c r="AT368" s="157" t="s">
        <v>184</v>
      </c>
      <c r="AU368" s="157" t="s">
        <v>82</v>
      </c>
      <c r="AV368" s="13" t="s">
        <v>82</v>
      </c>
      <c r="AW368" s="13" t="s">
        <v>186</v>
      </c>
      <c r="AX368" s="13" t="s">
        <v>73</v>
      </c>
      <c r="AY368" s="157" t="s">
        <v>174</v>
      </c>
    </row>
    <row r="369" spans="2:65" s="13" customFormat="1" ht="11.25">
      <c r="B369" s="156"/>
      <c r="D369" s="150" t="s">
        <v>184</v>
      </c>
      <c r="E369" s="157" t="s">
        <v>21</v>
      </c>
      <c r="F369" s="158" t="s">
        <v>783</v>
      </c>
      <c r="H369" s="159">
        <v>1.6</v>
      </c>
      <c r="I369" s="160"/>
      <c r="L369" s="156"/>
      <c r="M369" s="161"/>
      <c r="T369" s="162"/>
      <c r="AT369" s="157" t="s">
        <v>184</v>
      </c>
      <c r="AU369" s="157" t="s">
        <v>82</v>
      </c>
      <c r="AV369" s="13" t="s">
        <v>82</v>
      </c>
      <c r="AW369" s="13" t="s">
        <v>186</v>
      </c>
      <c r="AX369" s="13" t="s">
        <v>73</v>
      </c>
      <c r="AY369" s="157" t="s">
        <v>174</v>
      </c>
    </row>
    <row r="370" spans="2:65" s="13" customFormat="1" ht="11.25">
      <c r="B370" s="156"/>
      <c r="D370" s="150" t="s">
        <v>184</v>
      </c>
      <c r="E370" s="157" t="s">
        <v>21</v>
      </c>
      <c r="F370" s="158" t="s">
        <v>784</v>
      </c>
      <c r="H370" s="159">
        <v>1.59</v>
      </c>
      <c r="I370" s="160"/>
      <c r="L370" s="156"/>
      <c r="M370" s="161"/>
      <c r="T370" s="162"/>
      <c r="AT370" s="157" t="s">
        <v>184</v>
      </c>
      <c r="AU370" s="157" t="s">
        <v>82</v>
      </c>
      <c r="AV370" s="13" t="s">
        <v>82</v>
      </c>
      <c r="AW370" s="13" t="s">
        <v>186</v>
      </c>
      <c r="AX370" s="13" t="s">
        <v>73</v>
      </c>
      <c r="AY370" s="157" t="s">
        <v>174</v>
      </c>
    </row>
    <row r="371" spans="2:65" s="13" customFormat="1" ht="11.25">
      <c r="B371" s="156"/>
      <c r="D371" s="150" t="s">
        <v>184</v>
      </c>
      <c r="E371" s="157" t="s">
        <v>21</v>
      </c>
      <c r="F371" s="158" t="s">
        <v>785</v>
      </c>
      <c r="H371" s="159">
        <v>1.57</v>
      </c>
      <c r="I371" s="160"/>
      <c r="L371" s="156"/>
      <c r="M371" s="161"/>
      <c r="T371" s="162"/>
      <c r="AT371" s="157" t="s">
        <v>184</v>
      </c>
      <c r="AU371" s="157" t="s">
        <v>82</v>
      </c>
      <c r="AV371" s="13" t="s">
        <v>82</v>
      </c>
      <c r="AW371" s="13" t="s">
        <v>186</v>
      </c>
      <c r="AX371" s="13" t="s">
        <v>73</v>
      </c>
      <c r="AY371" s="157" t="s">
        <v>174</v>
      </c>
    </row>
    <row r="372" spans="2:65" s="13" customFormat="1" ht="11.25">
      <c r="B372" s="156"/>
      <c r="D372" s="150" t="s">
        <v>184</v>
      </c>
      <c r="E372" s="157" t="s">
        <v>21</v>
      </c>
      <c r="F372" s="158" t="s">
        <v>786</v>
      </c>
      <c r="H372" s="159">
        <v>3.38</v>
      </c>
      <c r="I372" s="160"/>
      <c r="L372" s="156"/>
      <c r="M372" s="161"/>
      <c r="T372" s="162"/>
      <c r="AT372" s="157" t="s">
        <v>184</v>
      </c>
      <c r="AU372" s="157" t="s">
        <v>82</v>
      </c>
      <c r="AV372" s="13" t="s">
        <v>82</v>
      </c>
      <c r="AW372" s="13" t="s">
        <v>186</v>
      </c>
      <c r="AX372" s="13" t="s">
        <v>73</v>
      </c>
      <c r="AY372" s="157" t="s">
        <v>174</v>
      </c>
    </row>
    <row r="373" spans="2:65" s="15" customFormat="1" ht="11.25">
      <c r="B373" s="171"/>
      <c r="D373" s="150" t="s">
        <v>184</v>
      </c>
      <c r="E373" s="172" t="s">
        <v>21</v>
      </c>
      <c r="F373" s="173" t="s">
        <v>787</v>
      </c>
      <c r="H373" s="174">
        <v>23.27</v>
      </c>
      <c r="I373" s="175"/>
      <c r="L373" s="171"/>
      <c r="M373" s="176"/>
      <c r="T373" s="177"/>
      <c r="AT373" s="172" t="s">
        <v>184</v>
      </c>
      <c r="AU373" s="172" t="s">
        <v>82</v>
      </c>
      <c r="AV373" s="15" t="s">
        <v>108</v>
      </c>
      <c r="AW373" s="15" t="s">
        <v>186</v>
      </c>
      <c r="AX373" s="15" t="s">
        <v>73</v>
      </c>
      <c r="AY373" s="172" t="s">
        <v>174</v>
      </c>
    </row>
    <row r="374" spans="2:65" s="13" customFormat="1" ht="11.25">
      <c r="B374" s="156"/>
      <c r="D374" s="150" t="s">
        <v>184</v>
      </c>
      <c r="E374" s="157" t="s">
        <v>21</v>
      </c>
      <c r="F374" s="158" t="s">
        <v>788</v>
      </c>
      <c r="H374" s="159">
        <v>8.8800000000000008</v>
      </c>
      <c r="I374" s="160"/>
      <c r="L374" s="156"/>
      <c r="M374" s="161"/>
      <c r="T374" s="162"/>
      <c r="AT374" s="157" t="s">
        <v>184</v>
      </c>
      <c r="AU374" s="157" t="s">
        <v>82</v>
      </c>
      <c r="AV374" s="13" t="s">
        <v>82</v>
      </c>
      <c r="AW374" s="13" t="s">
        <v>186</v>
      </c>
      <c r="AX374" s="13" t="s">
        <v>73</v>
      </c>
      <c r="AY374" s="157" t="s">
        <v>174</v>
      </c>
    </row>
    <row r="375" spans="2:65" s="13" customFormat="1" ht="11.25">
      <c r="B375" s="156"/>
      <c r="D375" s="150" t="s">
        <v>184</v>
      </c>
      <c r="E375" s="157" t="s">
        <v>21</v>
      </c>
      <c r="F375" s="158" t="s">
        <v>789</v>
      </c>
      <c r="H375" s="159">
        <v>8.2799999999999994</v>
      </c>
      <c r="I375" s="160"/>
      <c r="L375" s="156"/>
      <c r="M375" s="161"/>
      <c r="T375" s="162"/>
      <c r="AT375" s="157" t="s">
        <v>184</v>
      </c>
      <c r="AU375" s="157" t="s">
        <v>82</v>
      </c>
      <c r="AV375" s="13" t="s">
        <v>82</v>
      </c>
      <c r="AW375" s="13" t="s">
        <v>186</v>
      </c>
      <c r="AX375" s="13" t="s">
        <v>73</v>
      </c>
      <c r="AY375" s="157" t="s">
        <v>174</v>
      </c>
    </row>
    <row r="376" spans="2:65" s="13" customFormat="1" ht="11.25">
      <c r="B376" s="156"/>
      <c r="D376" s="150" t="s">
        <v>184</v>
      </c>
      <c r="E376" s="157" t="s">
        <v>21</v>
      </c>
      <c r="F376" s="158" t="s">
        <v>790</v>
      </c>
      <c r="H376" s="159">
        <v>12.13</v>
      </c>
      <c r="I376" s="160"/>
      <c r="L376" s="156"/>
      <c r="M376" s="161"/>
      <c r="T376" s="162"/>
      <c r="AT376" s="157" t="s">
        <v>184</v>
      </c>
      <c r="AU376" s="157" t="s">
        <v>82</v>
      </c>
      <c r="AV376" s="13" t="s">
        <v>82</v>
      </c>
      <c r="AW376" s="13" t="s">
        <v>186</v>
      </c>
      <c r="AX376" s="13" t="s">
        <v>73</v>
      </c>
      <c r="AY376" s="157" t="s">
        <v>174</v>
      </c>
    </row>
    <row r="377" spans="2:65" s="13" customFormat="1" ht="11.25">
      <c r="B377" s="156"/>
      <c r="D377" s="150" t="s">
        <v>184</v>
      </c>
      <c r="E377" s="157" t="s">
        <v>21</v>
      </c>
      <c r="F377" s="158" t="s">
        <v>791</v>
      </c>
      <c r="H377" s="159">
        <v>16.850000000000001</v>
      </c>
      <c r="I377" s="160"/>
      <c r="L377" s="156"/>
      <c r="M377" s="161"/>
      <c r="T377" s="162"/>
      <c r="AT377" s="157" t="s">
        <v>184</v>
      </c>
      <c r="AU377" s="157" t="s">
        <v>82</v>
      </c>
      <c r="AV377" s="13" t="s">
        <v>82</v>
      </c>
      <c r="AW377" s="13" t="s">
        <v>186</v>
      </c>
      <c r="AX377" s="13" t="s">
        <v>73</v>
      </c>
      <c r="AY377" s="157" t="s">
        <v>174</v>
      </c>
    </row>
    <row r="378" spans="2:65" s="15" customFormat="1" ht="11.25">
      <c r="B378" s="171"/>
      <c r="D378" s="150" t="s">
        <v>184</v>
      </c>
      <c r="E378" s="172" t="s">
        <v>21</v>
      </c>
      <c r="F378" s="173" t="s">
        <v>792</v>
      </c>
      <c r="H378" s="174">
        <v>46.14</v>
      </c>
      <c r="I378" s="175"/>
      <c r="L378" s="171"/>
      <c r="M378" s="176"/>
      <c r="T378" s="177"/>
      <c r="AT378" s="172" t="s">
        <v>184</v>
      </c>
      <c r="AU378" s="172" t="s">
        <v>82</v>
      </c>
      <c r="AV378" s="15" t="s">
        <v>108</v>
      </c>
      <c r="AW378" s="15" t="s">
        <v>186</v>
      </c>
      <c r="AX378" s="15" t="s">
        <v>73</v>
      </c>
      <c r="AY378" s="172" t="s">
        <v>174</v>
      </c>
    </row>
    <row r="379" spans="2:65" s="14" customFormat="1" ht="11.25">
      <c r="B379" s="163"/>
      <c r="D379" s="150" t="s">
        <v>184</v>
      </c>
      <c r="E379" s="164" t="s">
        <v>21</v>
      </c>
      <c r="F379" s="165" t="s">
        <v>226</v>
      </c>
      <c r="H379" s="166">
        <v>171.81</v>
      </c>
      <c r="I379" s="167"/>
      <c r="L379" s="163"/>
      <c r="M379" s="168"/>
      <c r="T379" s="169"/>
      <c r="AT379" s="164" t="s">
        <v>184</v>
      </c>
      <c r="AU379" s="164" t="s">
        <v>82</v>
      </c>
      <c r="AV379" s="14" t="s">
        <v>180</v>
      </c>
      <c r="AW379" s="14" t="s">
        <v>186</v>
      </c>
      <c r="AX379" s="14" t="s">
        <v>80</v>
      </c>
      <c r="AY379" s="164" t="s">
        <v>174</v>
      </c>
    </row>
    <row r="380" spans="2:65" s="1" customFormat="1" ht="37.9" customHeight="1">
      <c r="B380" s="32"/>
      <c r="C380" s="181" t="s">
        <v>793</v>
      </c>
      <c r="D380" s="181" t="s">
        <v>682</v>
      </c>
      <c r="E380" s="182" t="s">
        <v>794</v>
      </c>
      <c r="F380" s="183" t="s">
        <v>795</v>
      </c>
      <c r="G380" s="184" t="s">
        <v>133</v>
      </c>
      <c r="H380" s="185">
        <v>180.40100000000001</v>
      </c>
      <c r="I380" s="186"/>
      <c r="J380" s="187">
        <f>ROUND(I380*H380,2)</f>
        <v>0</v>
      </c>
      <c r="K380" s="183" t="s">
        <v>179</v>
      </c>
      <c r="L380" s="188"/>
      <c r="M380" s="189" t="s">
        <v>21</v>
      </c>
      <c r="N380" s="190" t="s">
        <v>44</v>
      </c>
      <c r="P380" s="141">
        <f>O380*H380</f>
        <v>0</v>
      </c>
      <c r="Q380" s="141">
        <v>1.6000000000000001E-3</v>
      </c>
      <c r="R380" s="141">
        <f>Q380*H380</f>
        <v>0.28864160000000005</v>
      </c>
      <c r="S380" s="141">
        <v>0</v>
      </c>
      <c r="T380" s="142">
        <f>S380*H380</f>
        <v>0</v>
      </c>
      <c r="AR380" s="143" t="s">
        <v>443</v>
      </c>
      <c r="AT380" s="143" t="s">
        <v>682</v>
      </c>
      <c r="AU380" s="143" t="s">
        <v>82</v>
      </c>
      <c r="AY380" s="17" t="s">
        <v>174</v>
      </c>
      <c r="BE380" s="144">
        <f>IF(N380="základní",J380,0)</f>
        <v>0</v>
      </c>
      <c r="BF380" s="144">
        <f>IF(N380="snížená",J380,0)</f>
        <v>0</v>
      </c>
      <c r="BG380" s="144">
        <f>IF(N380="zákl. přenesená",J380,0)</f>
        <v>0</v>
      </c>
      <c r="BH380" s="144">
        <f>IF(N380="sníž. přenesená",J380,0)</f>
        <v>0</v>
      </c>
      <c r="BI380" s="144">
        <f>IF(N380="nulová",J380,0)</f>
        <v>0</v>
      </c>
      <c r="BJ380" s="17" t="s">
        <v>80</v>
      </c>
      <c r="BK380" s="144">
        <f>ROUND(I380*H380,2)</f>
        <v>0</v>
      </c>
      <c r="BL380" s="17" t="s">
        <v>315</v>
      </c>
      <c r="BM380" s="143" t="s">
        <v>796</v>
      </c>
    </row>
    <row r="381" spans="2:65" s="13" customFormat="1" ht="11.25">
      <c r="B381" s="156"/>
      <c r="D381" s="150" t="s">
        <v>184</v>
      </c>
      <c r="F381" s="158" t="s">
        <v>797</v>
      </c>
      <c r="H381" s="159">
        <v>180.40100000000001</v>
      </c>
      <c r="I381" s="160"/>
      <c r="L381" s="156"/>
      <c r="M381" s="161"/>
      <c r="T381" s="162"/>
      <c r="AT381" s="157" t="s">
        <v>184</v>
      </c>
      <c r="AU381" s="157" t="s">
        <v>82</v>
      </c>
      <c r="AV381" s="13" t="s">
        <v>82</v>
      </c>
      <c r="AW381" s="13" t="s">
        <v>4</v>
      </c>
      <c r="AX381" s="13" t="s">
        <v>80</v>
      </c>
      <c r="AY381" s="157" t="s">
        <v>174</v>
      </c>
    </row>
    <row r="382" spans="2:65" s="1" customFormat="1" ht="33" customHeight="1">
      <c r="B382" s="32"/>
      <c r="C382" s="132" t="s">
        <v>798</v>
      </c>
      <c r="D382" s="132" t="s">
        <v>176</v>
      </c>
      <c r="E382" s="133" t="s">
        <v>799</v>
      </c>
      <c r="F382" s="134" t="s">
        <v>800</v>
      </c>
      <c r="G382" s="135" t="s">
        <v>133</v>
      </c>
      <c r="H382" s="136">
        <v>563.42999999999995</v>
      </c>
      <c r="I382" s="137"/>
      <c r="J382" s="138">
        <f>ROUND(I382*H382,2)</f>
        <v>0</v>
      </c>
      <c r="K382" s="134" t="s">
        <v>179</v>
      </c>
      <c r="L382" s="32"/>
      <c r="M382" s="139" t="s">
        <v>21</v>
      </c>
      <c r="N382" s="140" t="s">
        <v>44</v>
      </c>
      <c r="P382" s="141">
        <f>O382*H382</f>
        <v>0</v>
      </c>
      <c r="Q382" s="141">
        <v>4.0000000000000003E-5</v>
      </c>
      <c r="R382" s="141">
        <f>Q382*H382</f>
        <v>2.25372E-2</v>
      </c>
      <c r="S382" s="141">
        <v>0</v>
      </c>
      <c r="T382" s="142">
        <f>S382*H382</f>
        <v>0</v>
      </c>
      <c r="AR382" s="143" t="s">
        <v>315</v>
      </c>
      <c r="AT382" s="143" t="s">
        <v>176</v>
      </c>
      <c r="AU382" s="143" t="s">
        <v>82</v>
      </c>
      <c r="AY382" s="17" t="s">
        <v>174</v>
      </c>
      <c r="BE382" s="144">
        <f>IF(N382="základní",J382,0)</f>
        <v>0</v>
      </c>
      <c r="BF382" s="144">
        <f>IF(N382="snížená",J382,0)</f>
        <v>0</v>
      </c>
      <c r="BG382" s="144">
        <f>IF(N382="zákl. přenesená",J382,0)</f>
        <v>0</v>
      </c>
      <c r="BH382" s="144">
        <f>IF(N382="sníž. přenesená",J382,0)</f>
        <v>0</v>
      </c>
      <c r="BI382" s="144">
        <f>IF(N382="nulová",J382,0)</f>
        <v>0</v>
      </c>
      <c r="BJ382" s="17" t="s">
        <v>80</v>
      </c>
      <c r="BK382" s="144">
        <f>ROUND(I382*H382,2)</f>
        <v>0</v>
      </c>
      <c r="BL382" s="17" t="s">
        <v>315</v>
      </c>
      <c r="BM382" s="143" t="s">
        <v>801</v>
      </c>
    </row>
    <row r="383" spans="2:65" s="1" customFormat="1" ht="11.25">
      <c r="B383" s="32"/>
      <c r="D383" s="145" t="s">
        <v>182</v>
      </c>
      <c r="F383" s="146" t="s">
        <v>802</v>
      </c>
      <c r="I383" s="147"/>
      <c r="L383" s="32"/>
      <c r="M383" s="148"/>
      <c r="T383" s="53"/>
      <c r="AT383" s="17" t="s">
        <v>182</v>
      </c>
      <c r="AU383" s="17" t="s">
        <v>82</v>
      </c>
    </row>
    <row r="384" spans="2:65" s="13" customFormat="1" ht="11.25">
      <c r="B384" s="156"/>
      <c r="D384" s="150" t="s">
        <v>184</v>
      </c>
      <c r="E384" s="157" t="s">
        <v>21</v>
      </c>
      <c r="F384" s="158" t="s">
        <v>803</v>
      </c>
      <c r="H384" s="159">
        <v>563.42999999999995</v>
      </c>
      <c r="I384" s="160"/>
      <c r="L384" s="156"/>
      <c r="M384" s="161"/>
      <c r="T384" s="162"/>
      <c r="AT384" s="157" t="s">
        <v>184</v>
      </c>
      <c r="AU384" s="157" t="s">
        <v>82</v>
      </c>
      <c r="AV384" s="13" t="s">
        <v>82</v>
      </c>
      <c r="AW384" s="13" t="s">
        <v>186</v>
      </c>
      <c r="AX384" s="13" t="s">
        <v>80</v>
      </c>
      <c r="AY384" s="157" t="s">
        <v>174</v>
      </c>
    </row>
    <row r="385" spans="2:65" s="1" customFormat="1" ht="66.75" customHeight="1">
      <c r="B385" s="32"/>
      <c r="C385" s="132" t="s">
        <v>804</v>
      </c>
      <c r="D385" s="132" t="s">
        <v>176</v>
      </c>
      <c r="E385" s="133" t="s">
        <v>805</v>
      </c>
      <c r="F385" s="134" t="s">
        <v>806</v>
      </c>
      <c r="G385" s="135" t="s">
        <v>307</v>
      </c>
      <c r="H385" s="136">
        <v>4.5819999999999999</v>
      </c>
      <c r="I385" s="137"/>
      <c r="J385" s="138">
        <f>ROUND(I385*H385,2)</f>
        <v>0</v>
      </c>
      <c r="K385" s="134" t="s">
        <v>179</v>
      </c>
      <c r="L385" s="32"/>
      <c r="M385" s="139" t="s">
        <v>21</v>
      </c>
      <c r="N385" s="140" t="s">
        <v>44</v>
      </c>
      <c r="P385" s="141">
        <f>O385*H385</f>
        <v>0</v>
      </c>
      <c r="Q385" s="141">
        <v>0</v>
      </c>
      <c r="R385" s="141">
        <f>Q385*H385</f>
        <v>0</v>
      </c>
      <c r="S385" s="141">
        <v>0</v>
      </c>
      <c r="T385" s="142">
        <f>S385*H385</f>
        <v>0</v>
      </c>
      <c r="AR385" s="143" t="s">
        <v>315</v>
      </c>
      <c r="AT385" s="143" t="s">
        <v>176</v>
      </c>
      <c r="AU385" s="143" t="s">
        <v>82</v>
      </c>
      <c r="AY385" s="17" t="s">
        <v>174</v>
      </c>
      <c r="BE385" s="144">
        <f>IF(N385="základní",J385,0)</f>
        <v>0</v>
      </c>
      <c r="BF385" s="144">
        <f>IF(N385="snížená",J385,0)</f>
        <v>0</v>
      </c>
      <c r="BG385" s="144">
        <f>IF(N385="zákl. přenesená",J385,0)</f>
        <v>0</v>
      </c>
      <c r="BH385" s="144">
        <f>IF(N385="sníž. přenesená",J385,0)</f>
        <v>0</v>
      </c>
      <c r="BI385" s="144">
        <f>IF(N385="nulová",J385,0)</f>
        <v>0</v>
      </c>
      <c r="BJ385" s="17" t="s">
        <v>80</v>
      </c>
      <c r="BK385" s="144">
        <f>ROUND(I385*H385,2)</f>
        <v>0</v>
      </c>
      <c r="BL385" s="17" t="s">
        <v>315</v>
      </c>
      <c r="BM385" s="143" t="s">
        <v>807</v>
      </c>
    </row>
    <row r="386" spans="2:65" s="1" customFormat="1" ht="11.25">
      <c r="B386" s="32"/>
      <c r="D386" s="145" t="s">
        <v>182</v>
      </c>
      <c r="F386" s="146" t="s">
        <v>808</v>
      </c>
      <c r="I386" s="147"/>
      <c r="L386" s="32"/>
      <c r="M386" s="148"/>
      <c r="T386" s="53"/>
      <c r="AT386" s="17" t="s">
        <v>182</v>
      </c>
      <c r="AU386" s="17" t="s">
        <v>82</v>
      </c>
    </row>
    <row r="387" spans="2:65" s="11" customFormat="1" ht="22.9" customHeight="1">
      <c r="B387" s="120"/>
      <c r="D387" s="121" t="s">
        <v>72</v>
      </c>
      <c r="E387" s="130" t="s">
        <v>415</v>
      </c>
      <c r="F387" s="130" t="s">
        <v>416</v>
      </c>
      <c r="I387" s="123"/>
      <c r="J387" s="131">
        <f>BK387</f>
        <v>0</v>
      </c>
      <c r="L387" s="120"/>
      <c r="M387" s="125"/>
      <c r="P387" s="126">
        <f>SUM(P388:P401)</f>
        <v>0</v>
      </c>
      <c r="R387" s="126">
        <f>SUM(R388:R401)</f>
        <v>0</v>
      </c>
      <c r="T387" s="127">
        <f>SUM(T388:T401)</f>
        <v>0</v>
      </c>
      <c r="AR387" s="121" t="s">
        <v>82</v>
      </c>
      <c r="AT387" s="128" t="s">
        <v>72</v>
      </c>
      <c r="AU387" s="128" t="s">
        <v>80</v>
      </c>
      <c r="AY387" s="121" t="s">
        <v>174</v>
      </c>
      <c r="BK387" s="129">
        <f>SUM(BK388:BK401)</f>
        <v>0</v>
      </c>
    </row>
    <row r="388" spans="2:65" s="1" customFormat="1" ht="24.2" customHeight="1">
      <c r="B388" s="32"/>
      <c r="C388" s="132" t="s">
        <v>809</v>
      </c>
      <c r="D388" s="132" t="s">
        <v>176</v>
      </c>
      <c r="E388" s="133" t="s">
        <v>810</v>
      </c>
      <c r="F388" s="134" t="s">
        <v>811</v>
      </c>
      <c r="G388" s="135" t="s">
        <v>812</v>
      </c>
      <c r="H388" s="136">
        <v>18</v>
      </c>
      <c r="I388" s="137"/>
      <c r="J388" s="138">
        <f>ROUND(I388*H388,2)</f>
        <v>0</v>
      </c>
      <c r="K388" s="134" t="s">
        <v>218</v>
      </c>
      <c r="L388" s="32"/>
      <c r="M388" s="139" t="s">
        <v>21</v>
      </c>
      <c r="N388" s="140" t="s">
        <v>44</v>
      </c>
      <c r="P388" s="141">
        <f>O388*H388</f>
        <v>0</v>
      </c>
      <c r="Q388" s="141">
        <v>0</v>
      </c>
      <c r="R388" s="141">
        <f>Q388*H388</f>
        <v>0</v>
      </c>
      <c r="S388" s="141">
        <v>0</v>
      </c>
      <c r="T388" s="142">
        <f>S388*H388</f>
        <v>0</v>
      </c>
      <c r="AR388" s="143" t="s">
        <v>315</v>
      </c>
      <c r="AT388" s="143" t="s">
        <v>176</v>
      </c>
      <c r="AU388" s="143" t="s">
        <v>82</v>
      </c>
      <c r="AY388" s="17" t="s">
        <v>174</v>
      </c>
      <c r="BE388" s="144">
        <f>IF(N388="základní",J388,0)</f>
        <v>0</v>
      </c>
      <c r="BF388" s="144">
        <f>IF(N388="snížená",J388,0)</f>
        <v>0</v>
      </c>
      <c r="BG388" s="144">
        <f>IF(N388="zákl. přenesená",J388,0)</f>
        <v>0</v>
      </c>
      <c r="BH388" s="144">
        <f>IF(N388="sníž. přenesená",J388,0)</f>
        <v>0</v>
      </c>
      <c r="BI388" s="144">
        <f>IF(N388="nulová",J388,0)</f>
        <v>0</v>
      </c>
      <c r="BJ388" s="17" t="s">
        <v>80</v>
      </c>
      <c r="BK388" s="144">
        <f>ROUND(I388*H388,2)</f>
        <v>0</v>
      </c>
      <c r="BL388" s="17" t="s">
        <v>315</v>
      </c>
      <c r="BM388" s="143" t="s">
        <v>813</v>
      </c>
    </row>
    <row r="389" spans="2:65" s="1" customFormat="1" ht="39">
      <c r="B389" s="32"/>
      <c r="D389" s="150" t="s">
        <v>220</v>
      </c>
      <c r="F389" s="170" t="s">
        <v>814</v>
      </c>
      <c r="I389" s="147"/>
      <c r="L389" s="32"/>
      <c r="M389" s="148"/>
      <c r="T389" s="53"/>
      <c r="AT389" s="17" t="s">
        <v>220</v>
      </c>
      <c r="AU389" s="17" t="s">
        <v>82</v>
      </c>
    </row>
    <row r="390" spans="2:65" s="1" customFormat="1" ht="24.2" customHeight="1">
      <c r="B390" s="32"/>
      <c r="C390" s="132" t="s">
        <v>815</v>
      </c>
      <c r="D390" s="132" t="s">
        <v>176</v>
      </c>
      <c r="E390" s="133" t="s">
        <v>816</v>
      </c>
      <c r="F390" s="134" t="s">
        <v>817</v>
      </c>
      <c r="G390" s="135" t="s">
        <v>812</v>
      </c>
      <c r="H390" s="136">
        <v>13</v>
      </c>
      <c r="I390" s="137"/>
      <c r="J390" s="138">
        <f>ROUND(I390*H390,2)</f>
        <v>0</v>
      </c>
      <c r="K390" s="134" t="s">
        <v>218</v>
      </c>
      <c r="L390" s="32"/>
      <c r="M390" s="139" t="s">
        <v>21</v>
      </c>
      <c r="N390" s="140" t="s">
        <v>44</v>
      </c>
      <c r="P390" s="141">
        <f>O390*H390</f>
        <v>0</v>
      </c>
      <c r="Q390" s="141">
        <v>0</v>
      </c>
      <c r="R390" s="141">
        <f>Q390*H390</f>
        <v>0</v>
      </c>
      <c r="S390" s="141">
        <v>0</v>
      </c>
      <c r="T390" s="142">
        <f>S390*H390</f>
        <v>0</v>
      </c>
      <c r="AR390" s="143" t="s">
        <v>315</v>
      </c>
      <c r="AT390" s="143" t="s">
        <v>176</v>
      </c>
      <c r="AU390" s="143" t="s">
        <v>82</v>
      </c>
      <c r="AY390" s="17" t="s">
        <v>174</v>
      </c>
      <c r="BE390" s="144">
        <f>IF(N390="základní",J390,0)</f>
        <v>0</v>
      </c>
      <c r="BF390" s="144">
        <f>IF(N390="snížená",J390,0)</f>
        <v>0</v>
      </c>
      <c r="BG390" s="144">
        <f>IF(N390="zákl. přenesená",J390,0)</f>
        <v>0</v>
      </c>
      <c r="BH390" s="144">
        <f>IF(N390="sníž. přenesená",J390,0)</f>
        <v>0</v>
      </c>
      <c r="BI390" s="144">
        <f>IF(N390="nulová",J390,0)</f>
        <v>0</v>
      </c>
      <c r="BJ390" s="17" t="s">
        <v>80</v>
      </c>
      <c r="BK390" s="144">
        <f>ROUND(I390*H390,2)</f>
        <v>0</v>
      </c>
      <c r="BL390" s="17" t="s">
        <v>315</v>
      </c>
      <c r="BM390" s="143" t="s">
        <v>818</v>
      </c>
    </row>
    <row r="391" spans="2:65" s="1" customFormat="1" ht="39">
      <c r="B391" s="32"/>
      <c r="D391" s="150" t="s">
        <v>220</v>
      </c>
      <c r="F391" s="170" t="s">
        <v>814</v>
      </c>
      <c r="I391" s="147"/>
      <c r="L391" s="32"/>
      <c r="M391" s="148"/>
      <c r="T391" s="53"/>
      <c r="AT391" s="17" t="s">
        <v>220</v>
      </c>
      <c r="AU391" s="17" t="s">
        <v>82</v>
      </c>
    </row>
    <row r="392" spans="2:65" s="1" customFormat="1" ht="24.2" customHeight="1">
      <c r="B392" s="32"/>
      <c r="C392" s="132" t="s">
        <v>819</v>
      </c>
      <c r="D392" s="132" t="s">
        <v>176</v>
      </c>
      <c r="E392" s="133" t="s">
        <v>820</v>
      </c>
      <c r="F392" s="134" t="s">
        <v>821</v>
      </c>
      <c r="G392" s="135" t="s">
        <v>812</v>
      </c>
      <c r="H392" s="136">
        <v>3</v>
      </c>
      <c r="I392" s="137"/>
      <c r="J392" s="138">
        <f>ROUND(I392*H392,2)</f>
        <v>0</v>
      </c>
      <c r="K392" s="134" t="s">
        <v>218</v>
      </c>
      <c r="L392" s="32"/>
      <c r="M392" s="139" t="s">
        <v>21</v>
      </c>
      <c r="N392" s="140" t="s">
        <v>44</v>
      </c>
      <c r="P392" s="141">
        <f>O392*H392</f>
        <v>0</v>
      </c>
      <c r="Q392" s="141">
        <v>0</v>
      </c>
      <c r="R392" s="141">
        <f>Q392*H392</f>
        <v>0</v>
      </c>
      <c r="S392" s="141">
        <v>0</v>
      </c>
      <c r="T392" s="142">
        <f>S392*H392</f>
        <v>0</v>
      </c>
      <c r="AR392" s="143" t="s">
        <v>315</v>
      </c>
      <c r="AT392" s="143" t="s">
        <v>176</v>
      </c>
      <c r="AU392" s="143" t="s">
        <v>82</v>
      </c>
      <c r="AY392" s="17" t="s">
        <v>174</v>
      </c>
      <c r="BE392" s="144">
        <f>IF(N392="základní",J392,0)</f>
        <v>0</v>
      </c>
      <c r="BF392" s="144">
        <f>IF(N392="snížená",J392,0)</f>
        <v>0</v>
      </c>
      <c r="BG392" s="144">
        <f>IF(N392="zákl. přenesená",J392,0)</f>
        <v>0</v>
      </c>
      <c r="BH392" s="144">
        <f>IF(N392="sníž. přenesená",J392,0)</f>
        <v>0</v>
      </c>
      <c r="BI392" s="144">
        <f>IF(N392="nulová",J392,0)</f>
        <v>0</v>
      </c>
      <c r="BJ392" s="17" t="s">
        <v>80</v>
      </c>
      <c r="BK392" s="144">
        <f>ROUND(I392*H392,2)</f>
        <v>0</v>
      </c>
      <c r="BL392" s="17" t="s">
        <v>315</v>
      </c>
      <c r="BM392" s="143" t="s">
        <v>822</v>
      </c>
    </row>
    <row r="393" spans="2:65" s="1" customFormat="1" ht="39">
      <c r="B393" s="32"/>
      <c r="D393" s="150" t="s">
        <v>220</v>
      </c>
      <c r="F393" s="170" t="s">
        <v>814</v>
      </c>
      <c r="I393" s="147"/>
      <c r="L393" s="32"/>
      <c r="M393" s="148"/>
      <c r="T393" s="53"/>
      <c r="AT393" s="17" t="s">
        <v>220</v>
      </c>
      <c r="AU393" s="17" t="s">
        <v>82</v>
      </c>
    </row>
    <row r="394" spans="2:65" s="1" customFormat="1" ht="24.2" customHeight="1">
      <c r="B394" s="32"/>
      <c r="C394" s="132" t="s">
        <v>823</v>
      </c>
      <c r="D394" s="132" t="s">
        <v>176</v>
      </c>
      <c r="E394" s="133" t="s">
        <v>824</v>
      </c>
      <c r="F394" s="134" t="s">
        <v>825</v>
      </c>
      <c r="G394" s="135" t="s">
        <v>812</v>
      </c>
      <c r="H394" s="136">
        <v>7</v>
      </c>
      <c r="I394" s="137"/>
      <c r="J394" s="138">
        <f>ROUND(I394*H394,2)</f>
        <v>0</v>
      </c>
      <c r="K394" s="134" t="s">
        <v>218</v>
      </c>
      <c r="L394" s="32"/>
      <c r="M394" s="139" t="s">
        <v>21</v>
      </c>
      <c r="N394" s="140" t="s">
        <v>44</v>
      </c>
      <c r="P394" s="141">
        <f>O394*H394</f>
        <v>0</v>
      </c>
      <c r="Q394" s="141">
        <v>0</v>
      </c>
      <c r="R394" s="141">
        <f>Q394*H394</f>
        <v>0</v>
      </c>
      <c r="S394" s="141">
        <v>0</v>
      </c>
      <c r="T394" s="142">
        <f>S394*H394</f>
        <v>0</v>
      </c>
      <c r="AR394" s="143" t="s">
        <v>315</v>
      </c>
      <c r="AT394" s="143" t="s">
        <v>176</v>
      </c>
      <c r="AU394" s="143" t="s">
        <v>82</v>
      </c>
      <c r="AY394" s="17" t="s">
        <v>174</v>
      </c>
      <c r="BE394" s="144">
        <f>IF(N394="základní",J394,0)</f>
        <v>0</v>
      </c>
      <c r="BF394" s="144">
        <f>IF(N394="snížená",J394,0)</f>
        <v>0</v>
      </c>
      <c r="BG394" s="144">
        <f>IF(N394="zákl. přenesená",J394,0)</f>
        <v>0</v>
      </c>
      <c r="BH394" s="144">
        <f>IF(N394="sníž. přenesená",J394,0)</f>
        <v>0</v>
      </c>
      <c r="BI394" s="144">
        <f>IF(N394="nulová",J394,0)</f>
        <v>0</v>
      </c>
      <c r="BJ394" s="17" t="s">
        <v>80</v>
      </c>
      <c r="BK394" s="144">
        <f>ROUND(I394*H394,2)</f>
        <v>0</v>
      </c>
      <c r="BL394" s="17" t="s">
        <v>315</v>
      </c>
      <c r="BM394" s="143" t="s">
        <v>826</v>
      </c>
    </row>
    <row r="395" spans="2:65" s="1" customFormat="1" ht="39">
      <c r="B395" s="32"/>
      <c r="D395" s="150" t="s">
        <v>220</v>
      </c>
      <c r="F395" s="170" t="s">
        <v>814</v>
      </c>
      <c r="I395" s="147"/>
      <c r="L395" s="32"/>
      <c r="M395" s="148"/>
      <c r="T395" s="53"/>
      <c r="AT395" s="17" t="s">
        <v>220</v>
      </c>
      <c r="AU395" s="17" t="s">
        <v>82</v>
      </c>
    </row>
    <row r="396" spans="2:65" s="1" customFormat="1" ht="24.2" customHeight="1">
      <c r="B396" s="32"/>
      <c r="C396" s="132" t="s">
        <v>827</v>
      </c>
      <c r="D396" s="132" t="s">
        <v>176</v>
      </c>
      <c r="E396" s="133" t="s">
        <v>828</v>
      </c>
      <c r="F396" s="134" t="s">
        <v>829</v>
      </c>
      <c r="G396" s="135" t="s">
        <v>431</v>
      </c>
      <c r="H396" s="136">
        <v>18</v>
      </c>
      <c r="I396" s="137"/>
      <c r="J396" s="138">
        <f>ROUND(I396*H396,2)</f>
        <v>0</v>
      </c>
      <c r="K396" s="134" t="s">
        <v>218</v>
      </c>
      <c r="L396" s="32"/>
      <c r="M396" s="139" t="s">
        <v>21</v>
      </c>
      <c r="N396" s="140" t="s">
        <v>44</v>
      </c>
      <c r="P396" s="141">
        <f>O396*H396</f>
        <v>0</v>
      </c>
      <c r="Q396" s="141">
        <v>0</v>
      </c>
      <c r="R396" s="141">
        <f>Q396*H396</f>
        <v>0</v>
      </c>
      <c r="S396" s="141">
        <v>0</v>
      </c>
      <c r="T396" s="142">
        <f>S396*H396</f>
        <v>0</v>
      </c>
      <c r="AR396" s="143" t="s">
        <v>315</v>
      </c>
      <c r="AT396" s="143" t="s">
        <v>176</v>
      </c>
      <c r="AU396" s="143" t="s">
        <v>82</v>
      </c>
      <c r="AY396" s="17" t="s">
        <v>174</v>
      </c>
      <c r="BE396" s="144">
        <f>IF(N396="základní",J396,0)</f>
        <v>0</v>
      </c>
      <c r="BF396" s="144">
        <f>IF(N396="snížená",J396,0)</f>
        <v>0</v>
      </c>
      <c r="BG396" s="144">
        <f>IF(N396="zákl. přenesená",J396,0)</f>
        <v>0</v>
      </c>
      <c r="BH396" s="144">
        <f>IF(N396="sníž. přenesená",J396,0)</f>
        <v>0</v>
      </c>
      <c r="BI396" s="144">
        <f>IF(N396="nulová",J396,0)</f>
        <v>0</v>
      </c>
      <c r="BJ396" s="17" t="s">
        <v>80</v>
      </c>
      <c r="BK396" s="144">
        <f>ROUND(I396*H396,2)</f>
        <v>0</v>
      </c>
      <c r="BL396" s="17" t="s">
        <v>315</v>
      </c>
      <c r="BM396" s="143" t="s">
        <v>830</v>
      </c>
    </row>
    <row r="397" spans="2:65" s="1" customFormat="1" ht="39">
      <c r="B397" s="32"/>
      <c r="D397" s="150" t="s">
        <v>220</v>
      </c>
      <c r="F397" s="170" t="s">
        <v>814</v>
      </c>
      <c r="I397" s="147"/>
      <c r="L397" s="32"/>
      <c r="M397" s="148"/>
      <c r="T397" s="53"/>
      <c r="AT397" s="17" t="s">
        <v>220</v>
      </c>
      <c r="AU397" s="17" t="s">
        <v>82</v>
      </c>
    </row>
    <row r="398" spans="2:65" s="1" customFormat="1" ht="24.2" customHeight="1">
      <c r="B398" s="32"/>
      <c r="C398" s="132" t="s">
        <v>831</v>
      </c>
      <c r="D398" s="132" t="s">
        <v>176</v>
      </c>
      <c r="E398" s="133" t="s">
        <v>832</v>
      </c>
      <c r="F398" s="134" t="s">
        <v>833</v>
      </c>
      <c r="G398" s="135" t="s">
        <v>812</v>
      </c>
      <c r="H398" s="136">
        <v>21</v>
      </c>
      <c r="I398" s="137"/>
      <c r="J398" s="138">
        <f>ROUND(I398*H398,2)</f>
        <v>0</v>
      </c>
      <c r="K398" s="134" t="s">
        <v>218</v>
      </c>
      <c r="L398" s="32"/>
      <c r="M398" s="139" t="s">
        <v>21</v>
      </c>
      <c r="N398" s="140" t="s">
        <v>44</v>
      </c>
      <c r="P398" s="141">
        <f>O398*H398</f>
        <v>0</v>
      </c>
      <c r="Q398" s="141">
        <v>0</v>
      </c>
      <c r="R398" s="141">
        <f>Q398*H398</f>
        <v>0</v>
      </c>
      <c r="S398" s="141">
        <v>0</v>
      </c>
      <c r="T398" s="142">
        <f>S398*H398</f>
        <v>0</v>
      </c>
      <c r="AR398" s="143" t="s">
        <v>315</v>
      </c>
      <c r="AT398" s="143" t="s">
        <v>176</v>
      </c>
      <c r="AU398" s="143" t="s">
        <v>82</v>
      </c>
      <c r="AY398" s="17" t="s">
        <v>174</v>
      </c>
      <c r="BE398" s="144">
        <f>IF(N398="základní",J398,0)</f>
        <v>0</v>
      </c>
      <c r="BF398" s="144">
        <f>IF(N398="snížená",J398,0)</f>
        <v>0</v>
      </c>
      <c r="BG398" s="144">
        <f>IF(N398="zákl. přenesená",J398,0)</f>
        <v>0</v>
      </c>
      <c r="BH398" s="144">
        <f>IF(N398="sníž. přenesená",J398,0)</f>
        <v>0</v>
      </c>
      <c r="BI398" s="144">
        <f>IF(N398="nulová",J398,0)</f>
        <v>0</v>
      </c>
      <c r="BJ398" s="17" t="s">
        <v>80</v>
      </c>
      <c r="BK398" s="144">
        <f>ROUND(I398*H398,2)</f>
        <v>0</v>
      </c>
      <c r="BL398" s="17" t="s">
        <v>315</v>
      </c>
      <c r="BM398" s="143" t="s">
        <v>834</v>
      </c>
    </row>
    <row r="399" spans="2:65" s="1" customFormat="1" ht="39">
      <c r="B399" s="32"/>
      <c r="D399" s="150" t="s">
        <v>220</v>
      </c>
      <c r="F399" s="170" t="s">
        <v>814</v>
      </c>
      <c r="I399" s="147"/>
      <c r="L399" s="32"/>
      <c r="M399" s="148"/>
      <c r="T399" s="53"/>
      <c r="AT399" s="17" t="s">
        <v>220</v>
      </c>
      <c r="AU399" s="17" t="s">
        <v>82</v>
      </c>
    </row>
    <row r="400" spans="2:65" s="1" customFormat="1" ht="44.25" customHeight="1">
      <c r="B400" s="32"/>
      <c r="C400" s="132" t="s">
        <v>835</v>
      </c>
      <c r="D400" s="132" t="s">
        <v>176</v>
      </c>
      <c r="E400" s="133" t="s">
        <v>836</v>
      </c>
      <c r="F400" s="134" t="s">
        <v>837</v>
      </c>
      <c r="G400" s="135" t="s">
        <v>838</v>
      </c>
      <c r="H400" s="191"/>
      <c r="I400" s="137"/>
      <c r="J400" s="138">
        <f>ROUND(I400*H400,2)</f>
        <v>0</v>
      </c>
      <c r="K400" s="134" t="s">
        <v>179</v>
      </c>
      <c r="L400" s="32"/>
      <c r="M400" s="139" t="s">
        <v>21</v>
      </c>
      <c r="N400" s="140" t="s">
        <v>44</v>
      </c>
      <c r="P400" s="141">
        <f>O400*H400</f>
        <v>0</v>
      </c>
      <c r="Q400" s="141">
        <v>0</v>
      </c>
      <c r="R400" s="141">
        <f>Q400*H400</f>
        <v>0</v>
      </c>
      <c r="S400" s="141">
        <v>0</v>
      </c>
      <c r="T400" s="142">
        <f>S400*H400</f>
        <v>0</v>
      </c>
      <c r="AR400" s="143" t="s">
        <v>315</v>
      </c>
      <c r="AT400" s="143" t="s">
        <v>176</v>
      </c>
      <c r="AU400" s="143" t="s">
        <v>82</v>
      </c>
      <c r="AY400" s="17" t="s">
        <v>174</v>
      </c>
      <c r="BE400" s="144">
        <f>IF(N400="základní",J400,0)</f>
        <v>0</v>
      </c>
      <c r="BF400" s="144">
        <f>IF(N400="snížená",J400,0)</f>
        <v>0</v>
      </c>
      <c r="BG400" s="144">
        <f>IF(N400="zákl. přenesená",J400,0)</f>
        <v>0</v>
      </c>
      <c r="BH400" s="144">
        <f>IF(N400="sníž. přenesená",J400,0)</f>
        <v>0</v>
      </c>
      <c r="BI400" s="144">
        <f>IF(N400="nulová",J400,0)</f>
        <v>0</v>
      </c>
      <c r="BJ400" s="17" t="s">
        <v>80</v>
      </c>
      <c r="BK400" s="144">
        <f>ROUND(I400*H400,2)</f>
        <v>0</v>
      </c>
      <c r="BL400" s="17" t="s">
        <v>315</v>
      </c>
      <c r="BM400" s="143" t="s">
        <v>839</v>
      </c>
    </row>
    <row r="401" spans="2:65" s="1" customFormat="1" ht="11.25">
      <c r="B401" s="32"/>
      <c r="D401" s="145" t="s">
        <v>182</v>
      </c>
      <c r="F401" s="146" t="s">
        <v>840</v>
      </c>
      <c r="I401" s="147"/>
      <c r="L401" s="32"/>
      <c r="M401" s="148"/>
      <c r="T401" s="53"/>
      <c r="AT401" s="17" t="s">
        <v>182</v>
      </c>
      <c r="AU401" s="17" t="s">
        <v>82</v>
      </c>
    </row>
    <row r="402" spans="2:65" s="11" customFormat="1" ht="22.9" customHeight="1">
      <c r="B402" s="120"/>
      <c r="D402" s="121" t="s">
        <v>72</v>
      </c>
      <c r="E402" s="130" t="s">
        <v>426</v>
      </c>
      <c r="F402" s="130" t="s">
        <v>427</v>
      </c>
      <c r="I402" s="123"/>
      <c r="J402" s="131">
        <f>BK402</f>
        <v>0</v>
      </c>
      <c r="L402" s="120"/>
      <c r="M402" s="125"/>
      <c r="P402" s="126">
        <f>SUM(P403:P457)</f>
        <v>0</v>
      </c>
      <c r="R402" s="126">
        <f>SUM(R403:R457)</f>
        <v>25.538176999999997</v>
      </c>
      <c r="T402" s="127">
        <f>SUM(T403:T457)</f>
        <v>0</v>
      </c>
      <c r="AR402" s="121" t="s">
        <v>82</v>
      </c>
      <c r="AT402" s="128" t="s">
        <v>72</v>
      </c>
      <c r="AU402" s="128" t="s">
        <v>80</v>
      </c>
      <c r="AY402" s="121" t="s">
        <v>174</v>
      </c>
      <c r="BK402" s="129">
        <f>SUM(BK403:BK457)</f>
        <v>0</v>
      </c>
    </row>
    <row r="403" spans="2:65" s="1" customFormat="1" ht="37.9" customHeight="1">
      <c r="B403" s="32"/>
      <c r="C403" s="132" t="s">
        <v>841</v>
      </c>
      <c r="D403" s="132" t="s">
        <v>176</v>
      </c>
      <c r="E403" s="133" t="s">
        <v>842</v>
      </c>
      <c r="F403" s="134" t="s">
        <v>843</v>
      </c>
      <c r="G403" s="135" t="s">
        <v>133</v>
      </c>
      <c r="H403" s="136">
        <v>229.59</v>
      </c>
      <c r="I403" s="137"/>
      <c r="J403" s="138">
        <f>ROUND(I403*H403,2)</f>
        <v>0</v>
      </c>
      <c r="K403" s="134" t="s">
        <v>179</v>
      </c>
      <c r="L403" s="32"/>
      <c r="M403" s="139" t="s">
        <v>21</v>
      </c>
      <c r="N403" s="140" t="s">
        <v>44</v>
      </c>
      <c r="P403" s="141">
        <f>O403*H403</f>
        <v>0</v>
      </c>
      <c r="Q403" s="141">
        <v>1.4999999999999999E-2</v>
      </c>
      <c r="R403" s="141">
        <f>Q403*H403</f>
        <v>3.4438499999999999</v>
      </c>
      <c r="S403" s="141">
        <v>0</v>
      </c>
      <c r="T403" s="142">
        <f>S403*H403</f>
        <v>0</v>
      </c>
      <c r="AR403" s="143" t="s">
        <v>315</v>
      </c>
      <c r="AT403" s="143" t="s">
        <v>176</v>
      </c>
      <c r="AU403" s="143" t="s">
        <v>82</v>
      </c>
      <c r="AY403" s="17" t="s">
        <v>174</v>
      </c>
      <c r="BE403" s="144">
        <f>IF(N403="základní",J403,0)</f>
        <v>0</v>
      </c>
      <c r="BF403" s="144">
        <f>IF(N403="snížená",J403,0)</f>
        <v>0</v>
      </c>
      <c r="BG403" s="144">
        <f>IF(N403="zákl. přenesená",J403,0)</f>
        <v>0</v>
      </c>
      <c r="BH403" s="144">
        <f>IF(N403="sníž. přenesená",J403,0)</f>
        <v>0</v>
      </c>
      <c r="BI403" s="144">
        <f>IF(N403="nulová",J403,0)</f>
        <v>0</v>
      </c>
      <c r="BJ403" s="17" t="s">
        <v>80</v>
      </c>
      <c r="BK403" s="144">
        <f>ROUND(I403*H403,2)</f>
        <v>0</v>
      </c>
      <c r="BL403" s="17" t="s">
        <v>315</v>
      </c>
      <c r="BM403" s="143" t="s">
        <v>844</v>
      </c>
    </row>
    <row r="404" spans="2:65" s="1" customFormat="1" ht="11.25">
      <c r="B404" s="32"/>
      <c r="D404" s="145" t="s">
        <v>182</v>
      </c>
      <c r="F404" s="146" t="s">
        <v>845</v>
      </c>
      <c r="I404" s="147"/>
      <c r="L404" s="32"/>
      <c r="M404" s="148"/>
      <c r="T404" s="53"/>
      <c r="AT404" s="17" t="s">
        <v>182</v>
      </c>
      <c r="AU404" s="17" t="s">
        <v>82</v>
      </c>
    </row>
    <row r="405" spans="2:65" s="13" customFormat="1" ht="11.25">
      <c r="B405" s="156"/>
      <c r="D405" s="150" t="s">
        <v>184</v>
      </c>
      <c r="E405" s="157" t="s">
        <v>21</v>
      </c>
      <c r="F405" s="158" t="s">
        <v>846</v>
      </c>
      <c r="H405" s="159">
        <v>229.59</v>
      </c>
      <c r="I405" s="160"/>
      <c r="L405" s="156"/>
      <c r="M405" s="161"/>
      <c r="T405" s="162"/>
      <c r="AT405" s="157" t="s">
        <v>184</v>
      </c>
      <c r="AU405" s="157" t="s">
        <v>82</v>
      </c>
      <c r="AV405" s="13" t="s">
        <v>82</v>
      </c>
      <c r="AW405" s="13" t="s">
        <v>186</v>
      </c>
      <c r="AX405" s="13" t="s">
        <v>80</v>
      </c>
      <c r="AY405" s="157" t="s">
        <v>174</v>
      </c>
    </row>
    <row r="406" spans="2:65" s="1" customFormat="1" ht="24.2" customHeight="1">
      <c r="B406" s="32"/>
      <c r="C406" s="132" t="s">
        <v>847</v>
      </c>
      <c r="D406" s="132" t="s">
        <v>176</v>
      </c>
      <c r="E406" s="133" t="s">
        <v>848</v>
      </c>
      <c r="F406" s="134" t="s">
        <v>849</v>
      </c>
      <c r="G406" s="135" t="s">
        <v>133</v>
      </c>
      <c r="H406" s="136">
        <v>229.59</v>
      </c>
      <c r="I406" s="137"/>
      <c r="J406" s="138">
        <f>ROUND(I406*H406,2)</f>
        <v>0</v>
      </c>
      <c r="K406" s="134" t="s">
        <v>179</v>
      </c>
      <c r="L406" s="32"/>
      <c r="M406" s="139" t="s">
        <v>21</v>
      </c>
      <c r="N406" s="140" t="s">
        <v>44</v>
      </c>
      <c r="P406" s="141">
        <f>O406*H406</f>
        <v>0</v>
      </c>
      <c r="Q406" s="141">
        <v>1.2E-4</v>
      </c>
      <c r="R406" s="141">
        <f>Q406*H406</f>
        <v>2.75508E-2</v>
      </c>
      <c r="S406" s="141">
        <v>0</v>
      </c>
      <c r="T406" s="142">
        <f>S406*H406</f>
        <v>0</v>
      </c>
      <c r="AR406" s="143" t="s">
        <v>315</v>
      </c>
      <c r="AT406" s="143" t="s">
        <v>176</v>
      </c>
      <c r="AU406" s="143" t="s">
        <v>82</v>
      </c>
      <c r="AY406" s="17" t="s">
        <v>174</v>
      </c>
      <c r="BE406" s="144">
        <f>IF(N406="základní",J406,0)</f>
        <v>0</v>
      </c>
      <c r="BF406" s="144">
        <f>IF(N406="snížená",J406,0)</f>
        <v>0</v>
      </c>
      <c r="BG406" s="144">
        <f>IF(N406="zákl. přenesená",J406,0)</f>
        <v>0</v>
      </c>
      <c r="BH406" s="144">
        <f>IF(N406="sníž. přenesená",J406,0)</f>
        <v>0</v>
      </c>
      <c r="BI406" s="144">
        <f>IF(N406="nulová",J406,0)</f>
        <v>0</v>
      </c>
      <c r="BJ406" s="17" t="s">
        <v>80</v>
      </c>
      <c r="BK406" s="144">
        <f>ROUND(I406*H406,2)</f>
        <v>0</v>
      </c>
      <c r="BL406" s="17" t="s">
        <v>315</v>
      </c>
      <c r="BM406" s="143" t="s">
        <v>850</v>
      </c>
    </row>
    <row r="407" spans="2:65" s="1" customFormat="1" ht="11.25">
      <c r="B407" s="32"/>
      <c r="D407" s="145" t="s">
        <v>182</v>
      </c>
      <c r="F407" s="146" t="s">
        <v>851</v>
      </c>
      <c r="I407" s="147"/>
      <c r="L407" s="32"/>
      <c r="M407" s="148"/>
      <c r="T407" s="53"/>
      <c r="AT407" s="17" t="s">
        <v>182</v>
      </c>
      <c r="AU407" s="17" t="s">
        <v>82</v>
      </c>
    </row>
    <row r="408" spans="2:65" s="13" customFormat="1" ht="11.25">
      <c r="B408" s="156"/>
      <c r="D408" s="150" t="s">
        <v>184</v>
      </c>
      <c r="E408" s="157" t="s">
        <v>21</v>
      </c>
      <c r="F408" s="158" t="s">
        <v>846</v>
      </c>
      <c r="H408" s="159">
        <v>229.59</v>
      </c>
      <c r="I408" s="160"/>
      <c r="L408" s="156"/>
      <c r="M408" s="161"/>
      <c r="T408" s="162"/>
      <c r="AT408" s="157" t="s">
        <v>184</v>
      </c>
      <c r="AU408" s="157" t="s">
        <v>82</v>
      </c>
      <c r="AV408" s="13" t="s">
        <v>82</v>
      </c>
      <c r="AW408" s="13" t="s">
        <v>186</v>
      </c>
      <c r="AX408" s="13" t="s">
        <v>80</v>
      </c>
      <c r="AY408" s="157" t="s">
        <v>174</v>
      </c>
    </row>
    <row r="409" spans="2:65" s="1" customFormat="1" ht="37.9" customHeight="1">
      <c r="B409" s="32"/>
      <c r="C409" s="132" t="s">
        <v>852</v>
      </c>
      <c r="D409" s="132" t="s">
        <v>176</v>
      </c>
      <c r="E409" s="133" t="s">
        <v>853</v>
      </c>
      <c r="F409" s="134" t="s">
        <v>854</v>
      </c>
      <c r="G409" s="135" t="s">
        <v>133</v>
      </c>
      <c r="H409" s="136">
        <v>229.59</v>
      </c>
      <c r="I409" s="137"/>
      <c r="J409" s="138">
        <f>ROUND(I409*H409,2)</f>
        <v>0</v>
      </c>
      <c r="K409" s="134" t="s">
        <v>179</v>
      </c>
      <c r="L409" s="32"/>
      <c r="M409" s="139" t="s">
        <v>21</v>
      </c>
      <c r="N409" s="140" t="s">
        <v>44</v>
      </c>
      <c r="P409" s="141">
        <f>O409*H409</f>
        <v>0</v>
      </c>
      <c r="Q409" s="141">
        <v>5.3800000000000002E-3</v>
      </c>
      <c r="R409" s="141">
        <f>Q409*H409</f>
        <v>1.2351942</v>
      </c>
      <c r="S409" s="141">
        <v>0</v>
      </c>
      <c r="T409" s="142">
        <f>S409*H409</f>
        <v>0</v>
      </c>
      <c r="AR409" s="143" t="s">
        <v>315</v>
      </c>
      <c r="AT409" s="143" t="s">
        <v>176</v>
      </c>
      <c r="AU409" s="143" t="s">
        <v>82</v>
      </c>
      <c r="AY409" s="17" t="s">
        <v>174</v>
      </c>
      <c r="BE409" s="144">
        <f>IF(N409="základní",J409,0)</f>
        <v>0</v>
      </c>
      <c r="BF409" s="144">
        <f>IF(N409="snížená",J409,0)</f>
        <v>0</v>
      </c>
      <c r="BG409" s="144">
        <f>IF(N409="zákl. přenesená",J409,0)</f>
        <v>0</v>
      </c>
      <c r="BH409" s="144">
        <f>IF(N409="sníž. přenesená",J409,0)</f>
        <v>0</v>
      </c>
      <c r="BI409" s="144">
        <f>IF(N409="nulová",J409,0)</f>
        <v>0</v>
      </c>
      <c r="BJ409" s="17" t="s">
        <v>80</v>
      </c>
      <c r="BK409" s="144">
        <f>ROUND(I409*H409,2)</f>
        <v>0</v>
      </c>
      <c r="BL409" s="17" t="s">
        <v>315</v>
      </c>
      <c r="BM409" s="143" t="s">
        <v>855</v>
      </c>
    </row>
    <row r="410" spans="2:65" s="1" customFormat="1" ht="11.25">
      <c r="B410" s="32"/>
      <c r="D410" s="145" t="s">
        <v>182</v>
      </c>
      <c r="F410" s="146" t="s">
        <v>856</v>
      </c>
      <c r="I410" s="147"/>
      <c r="L410" s="32"/>
      <c r="M410" s="148"/>
      <c r="T410" s="53"/>
      <c r="AT410" s="17" t="s">
        <v>182</v>
      </c>
      <c r="AU410" s="17" t="s">
        <v>82</v>
      </c>
    </row>
    <row r="411" spans="2:65" s="13" customFormat="1" ht="11.25">
      <c r="B411" s="156"/>
      <c r="D411" s="150" t="s">
        <v>184</v>
      </c>
      <c r="E411" s="157" t="s">
        <v>21</v>
      </c>
      <c r="F411" s="158" t="s">
        <v>846</v>
      </c>
      <c r="H411" s="159">
        <v>229.59</v>
      </c>
      <c r="I411" s="160"/>
      <c r="L411" s="156"/>
      <c r="M411" s="161"/>
      <c r="T411" s="162"/>
      <c r="AT411" s="157" t="s">
        <v>184</v>
      </c>
      <c r="AU411" s="157" t="s">
        <v>82</v>
      </c>
      <c r="AV411" s="13" t="s">
        <v>82</v>
      </c>
      <c r="AW411" s="13" t="s">
        <v>186</v>
      </c>
      <c r="AX411" s="13" t="s">
        <v>80</v>
      </c>
      <c r="AY411" s="157" t="s">
        <v>174</v>
      </c>
    </row>
    <row r="412" spans="2:65" s="1" customFormat="1" ht="37.9" customHeight="1">
      <c r="B412" s="32"/>
      <c r="C412" s="181" t="s">
        <v>857</v>
      </c>
      <c r="D412" s="181" t="s">
        <v>682</v>
      </c>
      <c r="E412" s="182" t="s">
        <v>858</v>
      </c>
      <c r="F412" s="183" t="s">
        <v>859</v>
      </c>
      <c r="G412" s="184" t="s">
        <v>133</v>
      </c>
      <c r="H412" s="185">
        <v>37.304000000000002</v>
      </c>
      <c r="I412" s="186"/>
      <c r="J412" s="187">
        <f>ROUND(I412*H412,2)</f>
        <v>0</v>
      </c>
      <c r="K412" s="183" t="s">
        <v>179</v>
      </c>
      <c r="L412" s="188"/>
      <c r="M412" s="189" t="s">
        <v>21</v>
      </c>
      <c r="N412" s="190" t="s">
        <v>44</v>
      </c>
      <c r="P412" s="141">
        <f>O412*H412</f>
        <v>0</v>
      </c>
      <c r="Q412" s="141">
        <v>2.1999999999999999E-2</v>
      </c>
      <c r="R412" s="141">
        <f>Q412*H412</f>
        <v>0.82068799999999997</v>
      </c>
      <c r="S412" s="141">
        <v>0</v>
      </c>
      <c r="T412" s="142">
        <f>S412*H412</f>
        <v>0</v>
      </c>
      <c r="AR412" s="143" t="s">
        <v>443</v>
      </c>
      <c r="AT412" s="143" t="s">
        <v>682</v>
      </c>
      <c r="AU412" s="143" t="s">
        <v>82</v>
      </c>
      <c r="AY412" s="17" t="s">
        <v>174</v>
      </c>
      <c r="BE412" s="144">
        <f>IF(N412="základní",J412,0)</f>
        <v>0</v>
      </c>
      <c r="BF412" s="144">
        <f>IF(N412="snížená",J412,0)</f>
        <v>0</v>
      </c>
      <c r="BG412" s="144">
        <f>IF(N412="zákl. přenesená",J412,0)</f>
        <v>0</v>
      </c>
      <c r="BH412" s="144">
        <f>IF(N412="sníž. přenesená",J412,0)</f>
        <v>0</v>
      </c>
      <c r="BI412" s="144">
        <f>IF(N412="nulová",J412,0)</f>
        <v>0</v>
      </c>
      <c r="BJ412" s="17" t="s">
        <v>80</v>
      </c>
      <c r="BK412" s="144">
        <f>ROUND(I412*H412,2)</f>
        <v>0</v>
      </c>
      <c r="BL412" s="17" t="s">
        <v>315</v>
      </c>
      <c r="BM412" s="143" t="s">
        <v>860</v>
      </c>
    </row>
    <row r="413" spans="2:65" s="13" customFormat="1" ht="11.25">
      <c r="B413" s="156"/>
      <c r="D413" s="150" t="s">
        <v>184</v>
      </c>
      <c r="F413" s="158" t="s">
        <v>861</v>
      </c>
      <c r="H413" s="159">
        <v>37.304000000000002</v>
      </c>
      <c r="I413" s="160"/>
      <c r="L413" s="156"/>
      <c r="M413" s="161"/>
      <c r="T413" s="162"/>
      <c r="AT413" s="157" t="s">
        <v>184</v>
      </c>
      <c r="AU413" s="157" t="s">
        <v>82</v>
      </c>
      <c r="AV413" s="13" t="s">
        <v>82</v>
      </c>
      <c r="AW413" s="13" t="s">
        <v>4</v>
      </c>
      <c r="AX413" s="13" t="s">
        <v>80</v>
      </c>
      <c r="AY413" s="157" t="s">
        <v>174</v>
      </c>
    </row>
    <row r="414" spans="2:65" s="1" customFormat="1" ht="37.9" customHeight="1">
      <c r="B414" s="32"/>
      <c r="C414" s="181" t="s">
        <v>862</v>
      </c>
      <c r="D414" s="181" t="s">
        <v>682</v>
      </c>
      <c r="E414" s="182" t="s">
        <v>863</v>
      </c>
      <c r="F414" s="183" t="s">
        <v>864</v>
      </c>
      <c r="G414" s="184" t="s">
        <v>133</v>
      </c>
      <c r="H414" s="185">
        <v>216.57900000000001</v>
      </c>
      <c r="I414" s="186"/>
      <c r="J414" s="187">
        <f>ROUND(I414*H414,2)</f>
        <v>0</v>
      </c>
      <c r="K414" s="183" t="s">
        <v>179</v>
      </c>
      <c r="L414" s="188"/>
      <c r="M414" s="189" t="s">
        <v>21</v>
      </c>
      <c r="N414" s="190" t="s">
        <v>44</v>
      </c>
      <c r="P414" s="141">
        <f>O414*H414</f>
        <v>0</v>
      </c>
      <c r="Q414" s="141">
        <v>2.1999999999999999E-2</v>
      </c>
      <c r="R414" s="141">
        <f>Q414*H414</f>
        <v>4.7647379999999995</v>
      </c>
      <c r="S414" s="141">
        <v>0</v>
      </c>
      <c r="T414" s="142">
        <f>S414*H414</f>
        <v>0</v>
      </c>
      <c r="AR414" s="143" t="s">
        <v>443</v>
      </c>
      <c r="AT414" s="143" t="s">
        <v>682</v>
      </c>
      <c r="AU414" s="143" t="s">
        <v>82</v>
      </c>
      <c r="AY414" s="17" t="s">
        <v>174</v>
      </c>
      <c r="BE414" s="144">
        <f>IF(N414="základní",J414,0)</f>
        <v>0</v>
      </c>
      <c r="BF414" s="144">
        <f>IF(N414="snížená",J414,0)</f>
        <v>0</v>
      </c>
      <c r="BG414" s="144">
        <f>IF(N414="zákl. přenesená",J414,0)</f>
        <v>0</v>
      </c>
      <c r="BH414" s="144">
        <f>IF(N414="sníž. přenesená",J414,0)</f>
        <v>0</v>
      </c>
      <c r="BI414" s="144">
        <f>IF(N414="nulová",J414,0)</f>
        <v>0</v>
      </c>
      <c r="BJ414" s="17" t="s">
        <v>80</v>
      </c>
      <c r="BK414" s="144">
        <f>ROUND(I414*H414,2)</f>
        <v>0</v>
      </c>
      <c r="BL414" s="17" t="s">
        <v>315</v>
      </c>
      <c r="BM414" s="143" t="s">
        <v>865</v>
      </c>
    </row>
    <row r="415" spans="2:65" s="12" customFormat="1" ht="11.25">
      <c r="B415" s="149"/>
      <c r="D415" s="150" t="s">
        <v>184</v>
      </c>
      <c r="E415" s="151" t="s">
        <v>21</v>
      </c>
      <c r="F415" s="152" t="s">
        <v>583</v>
      </c>
      <c r="H415" s="151" t="s">
        <v>21</v>
      </c>
      <c r="I415" s="153"/>
      <c r="L415" s="149"/>
      <c r="M415" s="154"/>
      <c r="T415" s="155"/>
      <c r="AT415" s="151" t="s">
        <v>184</v>
      </c>
      <c r="AU415" s="151" t="s">
        <v>82</v>
      </c>
      <c r="AV415" s="12" t="s">
        <v>80</v>
      </c>
      <c r="AW415" s="12" t="s">
        <v>186</v>
      </c>
      <c r="AX415" s="12" t="s">
        <v>73</v>
      </c>
      <c r="AY415" s="151" t="s">
        <v>174</v>
      </c>
    </row>
    <row r="416" spans="2:65" s="13" customFormat="1" ht="11.25">
      <c r="B416" s="156"/>
      <c r="D416" s="150" t="s">
        <v>184</v>
      </c>
      <c r="E416" s="157" t="s">
        <v>21</v>
      </c>
      <c r="F416" s="158" t="s">
        <v>866</v>
      </c>
      <c r="H416" s="159">
        <v>131.72</v>
      </c>
      <c r="I416" s="160"/>
      <c r="L416" s="156"/>
      <c r="M416" s="161"/>
      <c r="T416" s="162"/>
      <c r="AT416" s="157" t="s">
        <v>184</v>
      </c>
      <c r="AU416" s="157" t="s">
        <v>82</v>
      </c>
      <c r="AV416" s="13" t="s">
        <v>82</v>
      </c>
      <c r="AW416" s="13" t="s">
        <v>186</v>
      </c>
      <c r="AX416" s="13" t="s">
        <v>73</v>
      </c>
      <c r="AY416" s="157" t="s">
        <v>174</v>
      </c>
    </row>
    <row r="417" spans="2:65" s="13" customFormat="1" ht="11.25">
      <c r="B417" s="156"/>
      <c r="D417" s="150" t="s">
        <v>184</v>
      </c>
      <c r="E417" s="157" t="s">
        <v>21</v>
      </c>
      <c r="F417" s="158" t="s">
        <v>867</v>
      </c>
      <c r="H417" s="159">
        <v>3.49</v>
      </c>
      <c r="I417" s="160"/>
      <c r="L417" s="156"/>
      <c r="M417" s="161"/>
      <c r="T417" s="162"/>
      <c r="AT417" s="157" t="s">
        <v>184</v>
      </c>
      <c r="AU417" s="157" t="s">
        <v>82</v>
      </c>
      <c r="AV417" s="13" t="s">
        <v>82</v>
      </c>
      <c r="AW417" s="13" t="s">
        <v>186</v>
      </c>
      <c r="AX417" s="13" t="s">
        <v>73</v>
      </c>
      <c r="AY417" s="157" t="s">
        <v>174</v>
      </c>
    </row>
    <row r="418" spans="2:65" s="13" customFormat="1" ht="11.25">
      <c r="B418" s="156"/>
      <c r="D418" s="150" t="s">
        <v>184</v>
      </c>
      <c r="E418" s="157" t="s">
        <v>21</v>
      </c>
      <c r="F418" s="158" t="s">
        <v>868</v>
      </c>
      <c r="H418" s="159">
        <v>3.01</v>
      </c>
      <c r="I418" s="160"/>
      <c r="L418" s="156"/>
      <c r="M418" s="161"/>
      <c r="T418" s="162"/>
      <c r="AT418" s="157" t="s">
        <v>184</v>
      </c>
      <c r="AU418" s="157" t="s">
        <v>82</v>
      </c>
      <c r="AV418" s="13" t="s">
        <v>82</v>
      </c>
      <c r="AW418" s="13" t="s">
        <v>186</v>
      </c>
      <c r="AX418" s="13" t="s">
        <v>73</v>
      </c>
      <c r="AY418" s="157" t="s">
        <v>174</v>
      </c>
    </row>
    <row r="419" spans="2:65" s="13" customFormat="1" ht="11.25">
      <c r="B419" s="156"/>
      <c r="D419" s="150" t="s">
        <v>184</v>
      </c>
      <c r="E419" s="157" t="s">
        <v>21</v>
      </c>
      <c r="F419" s="158" t="s">
        <v>869</v>
      </c>
      <c r="H419" s="159">
        <v>7.9</v>
      </c>
      <c r="I419" s="160"/>
      <c r="L419" s="156"/>
      <c r="M419" s="161"/>
      <c r="T419" s="162"/>
      <c r="AT419" s="157" t="s">
        <v>184</v>
      </c>
      <c r="AU419" s="157" t="s">
        <v>82</v>
      </c>
      <c r="AV419" s="13" t="s">
        <v>82</v>
      </c>
      <c r="AW419" s="13" t="s">
        <v>186</v>
      </c>
      <c r="AX419" s="13" t="s">
        <v>73</v>
      </c>
      <c r="AY419" s="157" t="s">
        <v>174</v>
      </c>
    </row>
    <row r="420" spans="2:65" s="13" customFormat="1" ht="11.25">
      <c r="B420" s="156"/>
      <c r="D420" s="150" t="s">
        <v>184</v>
      </c>
      <c r="E420" s="157" t="s">
        <v>21</v>
      </c>
      <c r="F420" s="158" t="s">
        <v>870</v>
      </c>
      <c r="H420" s="159">
        <v>4.6500000000000004</v>
      </c>
      <c r="I420" s="160"/>
      <c r="L420" s="156"/>
      <c r="M420" s="161"/>
      <c r="T420" s="162"/>
      <c r="AT420" s="157" t="s">
        <v>184</v>
      </c>
      <c r="AU420" s="157" t="s">
        <v>82</v>
      </c>
      <c r="AV420" s="13" t="s">
        <v>82</v>
      </c>
      <c r="AW420" s="13" t="s">
        <v>186</v>
      </c>
      <c r="AX420" s="13" t="s">
        <v>73</v>
      </c>
      <c r="AY420" s="157" t="s">
        <v>174</v>
      </c>
    </row>
    <row r="421" spans="2:65" s="13" customFormat="1" ht="11.25">
      <c r="B421" s="156"/>
      <c r="D421" s="150" t="s">
        <v>184</v>
      </c>
      <c r="E421" s="157" t="s">
        <v>21</v>
      </c>
      <c r="F421" s="158" t="s">
        <v>871</v>
      </c>
      <c r="H421" s="159">
        <v>1.6</v>
      </c>
      <c r="I421" s="160"/>
      <c r="L421" s="156"/>
      <c r="M421" s="161"/>
      <c r="T421" s="162"/>
      <c r="AT421" s="157" t="s">
        <v>184</v>
      </c>
      <c r="AU421" s="157" t="s">
        <v>82</v>
      </c>
      <c r="AV421" s="13" t="s">
        <v>82</v>
      </c>
      <c r="AW421" s="13" t="s">
        <v>186</v>
      </c>
      <c r="AX421" s="13" t="s">
        <v>73</v>
      </c>
      <c r="AY421" s="157" t="s">
        <v>174</v>
      </c>
    </row>
    <row r="422" spans="2:65" s="13" customFormat="1" ht="11.25">
      <c r="B422" s="156"/>
      <c r="D422" s="150" t="s">
        <v>184</v>
      </c>
      <c r="E422" s="157" t="s">
        <v>21</v>
      </c>
      <c r="F422" s="158" t="s">
        <v>872</v>
      </c>
      <c r="H422" s="159">
        <v>3.38</v>
      </c>
      <c r="I422" s="160"/>
      <c r="L422" s="156"/>
      <c r="M422" s="161"/>
      <c r="T422" s="162"/>
      <c r="AT422" s="157" t="s">
        <v>184</v>
      </c>
      <c r="AU422" s="157" t="s">
        <v>82</v>
      </c>
      <c r="AV422" s="13" t="s">
        <v>82</v>
      </c>
      <c r="AW422" s="13" t="s">
        <v>186</v>
      </c>
      <c r="AX422" s="13" t="s">
        <v>73</v>
      </c>
      <c r="AY422" s="157" t="s">
        <v>174</v>
      </c>
    </row>
    <row r="423" spans="2:65" s="15" customFormat="1" ht="11.25">
      <c r="B423" s="171"/>
      <c r="D423" s="150" t="s">
        <v>184</v>
      </c>
      <c r="E423" s="172" t="s">
        <v>21</v>
      </c>
      <c r="F423" s="173" t="s">
        <v>873</v>
      </c>
      <c r="H423" s="174">
        <v>155.75</v>
      </c>
      <c r="I423" s="175"/>
      <c r="L423" s="171"/>
      <c r="M423" s="176"/>
      <c r="T423" s="177"/>
      <c r="AT423" s="172" t="s">
        <v>184</v>
      </c>
      <c r="AU423" s="172" t="s">
        <v>82</v>
      </c>
      <c r="AV423" s="15" t="s">
        <v>108</v>
      </c>
      <c r="AW423" s="15" t="s">
        <v>186</v>
      </c>
      <c r="AX423" s="15" t="s">
        <v>73</v>
      </c>
      <c r="AY423" s="172" t="s">
        <v>174</v>
      </c>
    </row>
    <row r="424" spans="2:65" s="13" customFormat="1" ht="11.25">
      <c r="B424" s="156"/>
      <c r="D424" s="150" t="s">
        <v>184</v>
      </c>
      <c r="E424" s="157" t="s">
        <v>21</v>
      </c>
      <c r="F424" s="158" t="s">
        <v>874</v>
      </c>
      <c r="H424" s="159">
        <v>19.36</v>
      </c>
      <c r="I424" s="160"/>
      <c r="L424" s="156"/>
      <c r="M424" s="161"/>
      <c r="T424" s="162"/>
      <c r="AT424" s="157" t="s">
        <v>184</v>
      </c>
      <c r="AU424" s="157" t="s">
        <v>82</v>
      </c>
      <c r="AV424" s="13" t="s">
        <v>82</v>
      </c>
      <c r="AW424" s="13" t="s">
        <v>186</v>
      </c>
      <c r="AX424" s="13" t="s">
        <v>73</v>
      </c>
      <c r="AY424" s="157" t="s">
        <v>174</v>
      </c>
    </row>
    <row r="425" spans="2:65" s="13" customFormat="1" ht="11.25">
      <c r="B425" s="156"/>
      <c r="D425" s="150" t="s">
        <v>184</v>
      </c>
      <c r="E425" s="157" t="s">
        <v>21</v>
      </c>
      <c r="F425" s="158" t="s">
        <v>875</v>
      </c>
      <c r="H425" s="159">
        <v>9.14</v>
      </c>
      <c r="I425" s="160"/>
      <c r="L425" s="156"/>
      <c r="M425" s="161"/>
      <c r="T425" s="162"/>
      <c r="AT425" s="157" t="s">
        <v>184</v>
      </c>
      <c r="AU425" s="157" t="s">
        <v>82</v>
      </c>
      <c r="AV425" s="13" t="s">
        <v>82</v>
      </c>
      <c r="AW425" s="13" t="s">
        <v>186</v>
      </c>
      <c r="AX425" s="13" t="s">
        <v>73</v>
      </c>
      <c r="AY425" s="157" t="s">
        <v>174</v>
      </c>
    </row>
    <row r="426" spans="2:65" s="13" customFormat="1" ht="11.25">
      <c r="B426" s="156"/>
      <c r="D426" s="150" t="s">
        <v>184</v>
      </c>
      <c r="E426" s="157" t="s">
        <v>21</v>
      </c>
      <c r="F426" s="158" t="s">
        <v>876</v>
      </c>
      <c r="H426" s="159">
        <v>1.2</v>
      </c>
      <c r="I426" s="160"/>
      <c r="L426" s="156"/>
      <c r="M426" s="161"/>
      <c r="T426" s="162"/>
      <c r="AT426" s="157" t="s">
        <v>184</v>
      </c>
      <c r="AU426" s="157" t="s">
        <v>82</v>
      </c>
      <c r="AV426" s="13" t="s">
        <v>82</v>
      </c>
      <c r="AW426" s="13" t="s">
        <v>186</v>
      </c>
      <c r="AX426" s="13" t="s">
        <v>73</v>
      </c>
      <c r="AY426" s="157" t="s">
        <v>174</v>
      </c>
    </row>
    <row r="427" spans="2:65" s="13" customFormat="1" ht="11.25">
      <c r="B427" s="156"/>
      <c r="D427" s="150" t="s">
        <v>184</v>
      </c>
      <c r="E427" s="157" t="s">
        <v>21</v>
      </c>
      <c r="F427" s="158" t="s">
        <v>877</v>
      </c>
      <c r="H427" s="159">
        <v>3.23</v>
      </c>
      <c r="I427" s="160"/>
      <c r="L427" s="156"/>
      <c r="M427" s="161"/>
      <c r="T427" s="162"/>
      <c r="AT427" s="157" t="s">
        <v>184</v>
      </c>
      <c r="AU427" s="157" t="s">
        <v>82</v>
      </c>
      <c r="AV427" s="13" t="s">
        <v>82</v>
      </c>
      <c r="AW427" s="13" t="s">
        <v>186</v>
      </c>
      <c r="AX427" s="13" t="s">
        <v>73</v>
      </c>
      <c r="AY427" s="157" t="s">
        <v>174</v>
      </c>
    </row>
    <row r="428" spans="2:65" s="13" customFormat="1" ht="11.25">
      <c r="B428" s="156"/>
      <c r="D428" s="150" t="s">
        <v>184</v>
      </c>
      <c r="E428" s="157" t="s">
        <v>21</v>
      </c>
      <c r="F428" s="158" t="s">
        <v>878</v>
      </c>
      <c r="H428" s="159">
        <v>8.2100000000000009</v>
      </c>
      <c r="I428" s="160"/>
      <c r="L428" s="156"/>
      <c r="M428" s="161"/>
      <c r="T428" s="162"/>
      <c r="AT428" s="157" t="s">
        <v>184</v>
      </c>
      <c r="AU428" s="157" t="s">
        <v>82</v>
      </c>
      <c r="AV428" s="13" t="s">
        <v>82</v>
      </c>
      <c r="AW428" s="13" t="s">
        <v>186</v>
      </c>
      <c r="AX428" s="13" t="s">
        <v>73</v>
      </c>
      <c r="AY428" s="157" t="s">
        <v>174</v>
      </c>
    </row>
    <row r="429" spans="2:65" s="15" customFormat="1" ht="11.25">
      <c r="B429" s="171"/>
      <c r="D429" s="150" t="s">
        <v>184</v>
      </c>
      <c r="E429" s="172" t="s">
        <v>21</v>
      </c>
      <c r="F429" s="173" t="s">
        <v>879</v>
      </c>
      <c r="H429" s="174">
        <v>41.14</v>
      </c>
      <c r="I429" s="175"/>
      <c r="L429" s="171"/>
      <c r="M429" s="176"/>
      <c r="T429" s="177"/>
      <c r="AT429" s="172" t="s">
        <v>184</v>
      </c>
      <c r="AU429" s="172" t="s">
        <v>82</v>
      </c>
      <c r="AV429" s="15" t="s">
        <v>108</v>
      </c>
      <c r="AW429" s="15" t="s">
        <v>186</v>
      </c>
      <c r="AX429" s="15" t="s">
        <v>73</v>
      </c>
      <c r="AY429" s="172" t="s">
        <v>174</v>
      </c>
    </row>
    <row r="430" spans="2:65" s="14" customFormat="1" ht="11.25">
      <c r="B430" s="163"/>
      <c r="D430" s="150" t="s">
        <v>184</v>
      </c>
      <c r="E430" s="164" t="s">
        <v>482</v>
      </c>
      <c r="F430" s="165" t="s">
        <v>226</v>
      </c>
      <c r="H430" s="166">
        <v>196.89</v>
      </c>
      <c r="I430" s="167"/>
      <c r="L430" s="163"/>
      <c r="M430" s="168"/>
      <c r="T430" s="169"/>
      <c r="AT430" s="164" t="s">
        <v>184</v>
      </c>
      <c r="AU430" s="164" t="s">
        <v>82</v>
      </c>
      <c r="AV430" s="14" t="s">
        <v>180</v>
      </c>
      <c r="AW430" s="14" t="s">
        <v>186</v>
      </c>
      <c r="AX430" s="14" t="s">
        <v>80</v>
      </c>
      <c r="AY430" s="164" t="s">
        <v>174</v>
      </c>
    </row>
    <row r="431" spans="2:65" s="13" customFormat="1" ht="11.25">
      <c r="B431" s="156"/>
      <c r="D431" s="150" t="s">
        <v>184</v>
      </c>
      <c r="F431" s="158" t="s">
        <v>880</v>
      </c>
      <c r="H431" s="159">
        <v>216.57900000000001</v>
      </c>
      <c r="I431" s="160"/>
      <c r="L431" s="156"/>
      <c r="M431" s="161"/>
      <c r="T431" s="162"/>
      <c r="AT431" s="157" t="s">
        <v>184</v>
      </c>
      <c r="AU431" s="157" t="s">
        <v>82</v>
      </c>
      <c r="AV431" s="13" t="s">
        <v>82</v>
      </c>
      <c r="AW431" s="13" t="s">
        <v>4</v>
      </c>
      <c r="AX431" s="13" t="s">
        <v>80</v>
      </c>
      <c r="AY431" s="157" t="s">
        <v>174</v>
      </c>
    </row>
    <row r="432" spans="2:65" s="1" customFormat="1" ht="24.2" customHeight="1">
      <c r="B432" s="32"/>
      <c r="C432" s="132" t="s">
        <v>881</v>
      </c>
      <c r="D432" s="132" t="s">
        <v>176</v>
      </c>
      <c r="E432" s="133" t="s">
        <v>882</v>
      </c>
      <c r="F432" s="134" t="s">
        <v>883</v>
      </c>
      <c r="G432" s="135" t="s">
        <v>133</v>
      </c>
      <c r="H432" s="136">
        <v>229.59</v>
      </c>
      <c r="I432" s="137"/>
      <c r="J432" s="138">
        <f>ROUND(I432*H432,2)</f>
        <v>0</v>
      </c>
      <c r="K432" s="134" t="s">
        <v>179</v>
      </c>
      <c r="L432" s="32"/>
      <c r="M432" s="139" t="s">
        <v>21</v>
      </c>
      <c r="N432" s="140" t="s">
        <v>44</v>
      </c>
      <c r="P432" s="141">
        <f>O432*H432</f>
        <v>0</v>
      </c>
      <c r="Q432" s="141">
        <v>0</v>
      </c>
      <c r="R432" s="141">
        <f>Q432*H432</f>
        <v>0</v>
      </c>
      <c r="S432" s="141">
        <v>0</v>
      </c>
      <c r="T432" s="142">
        <f>S432*H432</f>
        <v>0</v>
      </c>
      <c r="AR432" s="143" t="s">
        <v>315</v>
      </c>
      <c r="AT432" s="143" t="s">
        <v>176</v>
      </c>
      <c r="AU432" s="143" t="s">
        <v>82</v>
      </c>
      <c r="AY432" s="17" t="s">
        <v>174</v>
      </c>
      <c r="BE432" s="144">
        <f>IF(N432="základní",J432,0)</f>
        <v>0</v>
      </c>
      <c r="BF432" s="144">
        <f>IF(N432="snížená",J432,0)</f>
        <v>0</v>
      </c>
      <c r="BG432" s="144">
        <f>IF(N432="zákl. přenesená",J432,0)</f>
        <v>0</v>
      </c>
      <c r="BH432" s="144">
        <f>IF(N432="sníž. přenesená",J432,0)</f>
        <v>0</v>
      </c>
      <c r="BI432" s="144">
        <f>IF(N432="nulová",J432,0)</f>
        <v>0</v>
      </c>
      <c r="BJ432" s="17" t="s">
        <v>80</v>
      </c>
      <c r="BK432" s="144">
        <f>ROUND(I432*H432,2)</f>
        <v>0</v>
      </c>
      <c r="BL432" s="17" t="s">
        <v>315</v>
      </c>
      <c r="BM432" s="143" t="s">
        <v>884</v>
      </c>
    </row>
    <row r="433" spans="2:65" s="1" customFormat="1" ht="11.25">
      <c r="B433" s="32"/>
      <c r="D433" s="145" t="s">
        <v>182</v>
      </c>
      <c r="F433" s="146" t="s">
        <v>885</v>
      </c>
      <c r="I433" s="147"/>
      <c r="L433" s="32"/>
      <c r="M433" s="148"/>
      <c r="T433" s="53"/>
      <c r="AT433" s="17" t="s">
        <v>182</v>
      </c>
      <c r="AU433" s="17" t="s">
        <v>82</v>
      </c>
    </row>
    <row r="434" spans="2:65" s="13" customFormat="1" ht="11.25">
      <c r="B434" s="156"/>
      <c r="D434" s="150" t="s">
        <v>184</v>
      </c>
      <c r="E434" s="157" t="s">
        <v>21</v>
      </c>
      <c r="F434" s="158" t="s">
        <v>846</v>
      </c>
      <c r="H434" s="159">
        <v>229.59</v>
      </c>
      <c r="I434" s="160"/>
      <c r="L434" s="156"/>
      <c r="M434" s="161"/>
      <c r="T434" s="162"/>
      <c r="AT434" s="157" t="s">
        <v>184</v>
      </c>
      <c r="AU434" s="157" t="s">
        <v>82</v>
      </c>
      <c r="AV434" s="13" t="s">
        <v>82</v>
      </c>
      <c r="AW434" s="13" t="s">
        <v>186</v>
      </c>
      <c r="AX434" s="13" t="s">
        <v>80</v>
      </c>
      <c r="AY434" s="157" t="s">
        <v>174</v>
      </c>
    </row>
    <row r="435" spans="2:65" s="1" customFormat="1" ht="24.2" customHeight="1">
      <c r="B435" s="32"/>
      <c r="C435" s="132" t="s">
        <v>886</v>
      </c>
      <c r="D435" s="132" t="s">
        <v>176</v>
      </c>
      <c r="E435" s="133" t="s">
        <v>887</v>
      </c>
      <c r="F435" s="134" t="s">
        <v>888</v>
      </c>
      <c r="G435" s="135" t="s">
        <v>133</v>
      </c>
      <c r="H435" s="136">
        <v>688.77</v>
      </c>
      <c r="I435" s="137"/>
      <c r="J435" s="138">
        <f>ROUND(I435*H435,2)</f>
        <v>0</v>
      </c>
      <c r="K435" s="134" t="s">
        <v>179</v>
      </c>
      <c r="L435" s="32"/>
      <c r="M435" s="139" t="s">
        <v>21</v>
      </c>
      <c r="N435" s="140" t="s">
        <v>44</v>
      </c>
      <c r="P435" s="141">
        <f>O435*H435</f>
        <v>0</v>
      </c>
      <c r="Q435" s="141">
        <v>2.9999999999999997E-4</v>
      </c>
      <c r="R435" s="141">
        <f>Q435*H435</f>
        <v>0.20663099999999998</v>
      </c>
      <c r="S435" s="141">
        <v>0</v>
      </c>
      <c r="T435" s="142">
        <f>S435*H435</f>
        <v>0</v>
      </c>
      <c r="AR435" s="143" t="s">
        <v>315</v>
      </c>
      <c r="AT435" s="143" t="s">
        <v>176</v>
      </c>
      <c r="AU435" s="143" t="s">
        <v>82</v>
      </c>
      <c r="AY435" s="17" t="s">
        <v>174</v>
      </c>
      <c r="BE435" s="144">
        <f>IF(N435="základní",J435,0)</f>
        <v>0</v>
      </c>
      <c r="BF435" s="144">
        <f>IF(N435="snížená",J435,0)</f>
        <v>0</v>
      </c>
      <c r="BG435" s="144">
        <f>IF(N435="zákl. přenesená",J435,0)</f>
        <v>0</v>
      </c>
      <c r="BH435" s="144">
        <f>IF(N435="sníž. přenesená",J435,0)</f>
        <v>0</v>
      </c>
      <c r="BI435" s="144">
        <f>IF(N435="nulová",J435,0)</f>
        <v>0</v>
      </c>
      <c r="BJ435" s="17" t="s">
        <v>80</v>
      </c>
      <c r="BK435" s="144">
        <f>ROUND(I435*H435,2)</f>
        <v>0</v>
      </c>
      <c r="BL435" s="17" t="s">
        <v>315</v>
      </c>
      <c r="BM435" s="143" t="s">
        <v>889</v>
      </c>
    </row>
    <row r="436" spans="2:65" s="1" customFormat="1" ht="11.25">
      <c r="B436" s="32"/>
      <c r="D436" s="145" t="s">
        <v>182</v>
      </c>
      <c r="F436" s="146" t="s">
        <v>890</v>
      </c>
      <c r="I436" s="147"/>
      <c r="L436" s="32"/>
      <c r="M436" s="148"/>
      <c r="T436" s="53"/>
      <c r="AT436" s="17" t="s">
        <v>182</v>
      </c>
      <c r="AU436" s="17" t="s">
        <v>82</v>
      </c>
    </row>
    <row r="437" spans="2:65" s="13" customFormat="1" ht="11.25">
      <c r="B437" s="156"/>
      <c r="D437" s="150" t="s">
        <v>184</v>
      </c>
      <c r="E437" s="157" t="s">
        <v>21</v>
      </c>
      <c r="F437" s="158" t="s">
        <v>891</v>
      </c>
      <c r="H437" s="159">
        <v>688.77</v>
      </c>
      <c r="I437" s="160"/>
      <c r="L437" s="156"/>
      <c r="M437" s="161"/>
      <c r="T437" s="162"/>
      <c r="AT437" s="157" t="s">
        <v>184</v>
      </c>
      <c r="AU437" s="157" t="s">
        <v>82</v>
      </c>
      <c r="AV437" s="13" t="s">
        <v>82</v>
      </c>
      <c r="AW437" s="13" t="s">
        <v>186</v>
      </c>
      <c r="AX437" s="13" t="s">
        <v>80</v>
      </c>
      <c r="AY437" s="157" t="s">
        <v>174</v>
      </c>
    </row>
    <row r="438" spans="2:65" s="1" customFormat="1" ht="33" customHeight="1">
      <c r="B438" s="32"/>
      <c r="C438" s="132" t="s">
        <v>892</v>
      </c>
      <c r="D438" s="132" t="s">
        <v>176</v>
      </c>
      <c r="E438" s="133" t="s">
        <v>893</v>
      </c>
      <c r="F438" s="134" t="s">
        <v>894</v>
      </c>
      <c r="G438" s="135" t="s">
        <v>133</v>
      </c>
      <c r="H438" s="136">
        <v>229.59</v>
      </c>
      <c r="I438" s="137"/>
      <c r="J438" s="138">
        <f>ROUND(I438*H438,2)</f>
        <v>0</v>
      </c>
      <c r="K438" s="134" t="s">
        <v>179</v>
      </c>
      <c r="L438" s="32"/>
      <c r="M438" s="139" t="s">
        <v>21</v>
      </c>
      <c r="N438" s="140" t="s">
        <v>44</v>
      </c>
      <c r="P438" s="141">
        <f>O438*H438</f>
        <v>0</v>
      </c>
      <c r="Q438" s="141">
        <v>6.3E-2</v>
      </c>
      <c r="R438" s="141">
        <f>Q438*H438</f>
        <v>14.464170000000001</v>
      </c>
      <c r="S438" s="141">
        <v>0</v>
      </c>
      <c r="T438" s="142">
        <f>S438*H438</f>
        <v>0</v>
      </c>
      <c r="AR438" s="143" t="s">
        <v>315</v>
      </c>
      <c r="AT438" s="143" t="s">
        <v>176</v>
      </c>
      <c r="AU438" s="143" t="s">
        <v>82</v>
      </c>
      <c r="AY438" s="17" t="s">
        <v>174</v>
      </c>
      <c r="BE438" s="144">
        <f>IF(N438="základní",J438,0)</f>
        <v>0</v>
      </c>
      <c r="BF438" s="144">
        <f>IF(N438="snížená",J438,0)</f>
        <v>0</v>
      </c>
      <c r="BG438" s="144">
        <f>IF(N438="zákl. přenesená",J438,0)</f>
        <v>0</v>
      </c>
      <c r="BH438" s="144">
        <f>IF(N438="sníž. přenesená",J438,0)</f>
        <v>0</v>
      </c>
      <c r="BI438" s="144">
        <f>IF(N438="nulová",J438,0)</f>
        <v>0</v>
      </c>
      <c r="BJ438" s="17" t="s">
        <v>80</v>
      </c>
      <c r="BK438" s="144">
        <f>ROUND(I438*H438,2)</f>
        <v>0</v>
      </c>
      <c r="BL438" s="17" t="s">
        <v>315</v>
      </c>
      <c r="BM438" s="143" t="s">
        <v>895</v>
      </c>
    </row>
    <row r="439" spans="2:65" s="1" customFormat="1" ht="11.25">
      <c r="B439" s="32"/>
      <c r="D439" s="145" t="s">
        <v>182</v>
      </c>
      <c r="F439" s="146" t="s">
        <v>896</v>
      </c>
      <c r="I439" s="147"/>
      <c r="L439" s="32"/>
      <c r="M439" s="148"/>
      <c r="T439" s="53"/>
      <c r="AT439" s="17" t="s">
        <v>182</v>
      </c>
      <c r="AU439" s="17" t="s">
        <v>82</v>
      </c>
    </row>
    <row r="440" spans="2:65" s="13" customFormat="1" ht="11.25">
      <c r="B440" s="156"/>
      <c r="D440" s="150" t="s">
        <v>184</v>
      </c>
      <c r="E440" s="157" t="s">
        <v>21</v>
      </c>
      <c r="F440" s="158" t="s">
        <v>846</v>
      </c>
      <c r="H440" s="159">
        <v>229.59</v>
      </c>
      <c r="I440" s="160"/>
      <c r="L440" s="156"/>
      <c r="M440" s="161"/>
      <c r="T440" s="162"/>
      <c r="AT440" s="157" t="s">
        <v>184</v>
      </c>
      <c r="AU440" s="157" t="s">
        <v>82</v>
      </c>
      <c r="AV440" s="13" t="s">
        <v>82</v>
      </c>
      <c r="AW440" s="13" t="s">
        <v>186</v>
      </c>
      <c r="AX440" s="13" t="s">
        <v>80</v>
      </c>
      <c r="AY440" s="157" t="s">
        <v>174</v>
      </c>
    </row>
    <row r="441" spans="2:65" s="1" customFormat="1" ht="24.2" customHeight="1">
      <c r="B441" s="32"/>
      <c r="C441" s="132" t="s">
        <v>897</v>
      </c>
      <c r="D441" s="132" t="s">
        <v>176</v>
      </c>
      <c r="E441" s="133" t="s">
        <v>898</v>
      </c>
      <c r="F441" s="134" t="s">
        <v>899</v>
      </c>
      <c r="G441" s="135" t="s">
        <v>133</v>
      </c>
      <c r="H441" s="136">
        <v>153.97999999999999</v>
      </c>
      <c r="I441" s="137"/>
      <c r="J441" s="138">
        <f>ROUND(I441*H441,2)</f>
        <v>0</v>
      </c>
      <c r="K441" s="134" t="s">
        <v>179</v>
      </c>
      <c r="L441" s="32"/>
      <c r="M441" s="139" t="s">
        <v>21</v>
      </c>
      <c r="N441" s="140" t="s">
        <v>44</v>
      </c>
      <c r="P441" s="141">
        <f>O441*H441</f>
        <v>0</v>
      </c>
      <c r="Q441" s="141">
        <v>1.5E-3</v>
      </c>
      <c r="R441" s="141">
        <f>Q441*H441</f>
        <v>0.23096999999999998</v>
      </c>
      <c r="S441" s="141">
        <v>0</v>
      </c>
      <c r="T441" s="142">
        <f>S441*H441</f>
        <v>0</v>
      </c>
      <c r="AR441" s="143" t="s">
        <v>315</v>
      </c>
      <c r="AT441" s="143" t="s">
        <v>176</v>
      </c>
      <c r="AU441" s="143" t="s">
        <v>82</v>
      </c>
      <c r="AY441" s="17" t="s">
        <v>174</v>
      </c>
      <c r="BE441" s="144">
        <f>IF(N441="základní",J441,0)</f>
        <v>0</v>
      </c>
      <c r="BF441" s="144">
        <f>IF(N441="snížená",J441,0)</f>
        <v>0</v>
      </c>
      <c r="BG441" s="144">
        <f>IF(N441="zákl. přenesená",J441,0)</f>
        <v>0</v>
      </c>
      <c r="BH441" s="144">
        <f>IF(N441="sníž. přenesená",J441,0)</f>
        <v>0</v>
      </c>
      <c r="BI441" s="144">
        <f>IF(N441="nulová",J441,0)</f>
        <v>0</v>
      </c>
      <c r="BJ441" s="17" t="s">
        <v>80</v>
      </c>
      <c r="BK441" s="144">
        <f>ROUND(I441*H441,2)</f>
        <v>0</v>
      </c>
      <c r="BL441" s="17" t="s">
        <v>315</v>
      </c>
      <c r="BM441" s="143" t="s">
        <v>900</v>
      </c>
    </row>
    <row r="442" spans="2:65" s="1" customFormat="1" ht="11.25">
      <c r="B442" s="32"/>
      <c r="D442" s="145" t="s">
        <v>182</v>
      </c>
      <c r="F442" s="146" t="s">
        <v>901</v>
      </c>
      <c r="I442" s="147"/>
      <c r="L442" s="32"/>
      <c r="M442" s="148"/>
      <c r="T442" s="53"/>
      <c r="AT442" s="17" t="s">
        <v>182</v>
      </c>
      <c r="AU442" s="17" t="s">
        <v>82</v>
      </c>
    </row>
    <row r="443" spans="2:65" s="12" customFormat="1" ht="11.25">
      <c r="B443" s="149"/>
      <c r="D443" s="150" t="s">
        <v>184</v>
      </c>
      <c r="E443" s="151" t="s">
        <v>21</v>
      </c>
      <c r="F443" s="152" t="s">
        <v>583</v>
      </c>
      <c r="H443" s="151" t="s">
        <v>21</v>
      </c>
      <c r="I443" s="153"/>
      <c r="L443" s="149"/>
      <c r="M443" s="154"/>
      <c r="T443" s="155"/>
      <c r="AT443" s="151" t="s">
        <v>184</v>
      </c>
      <c r="AU443" s="151" t="s">
        <v>82</v>
      </c>
      <c r="AV443" s="12" t="s">
        <v>80</v>
      </c>
      <c r="AW443" s="12" t="s">
        <v>186</v>
      </c>
      <c r="AX443" s="12" t="s">
        <v>73</v>
      </c>
      <c r="AY443" s="151" t="s">
        <v>174</v>
      </c>
    </row>
    <row r="444" spans="2:65" s="13" customFormat="1" ht="11.25">
      <c r="B444" s="156"/>
      <c r="D444" s="150" t="s">
        <v>184</v>
      </c>
      <c r="E444" s="157" t="s">
        <v>21</v>
      </c>
      <c r="F444" s="158" t="s">
        <v>866</v>
      </c>
      <c r="H444" s="159">
        <v>131.72</v>
      </c>
      <c r="I444" s="160"/>
      <c r="L444" s="156"/>
      <c r="M444" s="161"/>
      <c r="T444" s="162"/>
      <c r="AT444" s="157" t="s">
        <v>184</v>
      </c>
      <c r="AU444" s="157" t="s">
        <v>82</v>
      </c>
      <c r="AV444" s="13" t="s">
        <v>82</v>
      </c>
      <c r="AW444" s="13" t="s">
        <v>186</v>
      </c>
      <c r="AX444" s="13" t="s">
        <v>73</v>
      </c>
      <c r="AY444" s="157" t="s">
        <v>174</v>
      </c>
    </row>
    <row r="445" spans="2:65" s="13" customFormat="1" ht="11.25">
      <c r="B445" s="156"/>
      <c r="D445" s="150" t="s">
        <v>184</v>
      </c>
      <c r="E445" s="157" t="s">
        <v>21</v>
      </c>
      <c r="F445" s="158" t="s">
        <v>867</v>
      </c>
      <c r="H445" s="159">
        <v>3.49</v>
      </c>
      <c r="I445" s="160"/>
      <c r="L445" s="156"/>
      <c r="M445" s="161"/>
      <c r="T445" s="162"/>
      <c r="AT445" s="157" t="s">
        <v>184</v>
      </c>
      <c r="AU445" s="157" t="s">
        <v>82</v>
      </c>
      <c r="AV445" s="13" t="s">
        <v>82</v>
      </c>
      <c r="AW445" s="13" t="s">
        <v>186</v>
      </c>
      <c r="AX445" s="13" t="s">
        <v>73</v>
      </c>
      <c r="AY445" s="157" t="s">
        <v>174</v>
      </c>
    </row>
    <row r="446" spans="2:65" s="13" customFormat="1" ht="11.25">
      <c r="B446" s="156"/>
      <c r="D446" s="150" t="s">
        <v>184</v>
      </c>
      <c r="E446" s="157" t="s">
        <v>21</v>
      </c>
      <c r="F446" s="158" t="s">
        <v>870</v>
      </c>
      <c r="H446" s="159">
        <v>4.6500000000000004</v>
      </c>
      <c r="I446" s="160"/>
      <c r="L446" s="156"/>
      <c r="M446" s="161"/>
      <c r="T446" s="162"/>
      <c r="AT446" s="157" t="s">
        <v>184</v>
      </c>
      <c r="AU446" s="157" t="s">
        <v>82</v>
      </c>
      <c r="AV446" s="13" t="s">
        <v>82</v>
      </c>
      <c r="AW446" s="13" t="s">
        <v>186</v>
      </c>
      <c r="AX446" s="13" t="s">
        <v>73</v>
      </c>
      <c r="AY446" s="157" t="s">
        <v>174</v>
      </c>
    </row>
    <row r="447" spans="2:65" s="13" customFormat="1" ht="11.25">
      <c r="B447" s="156"/>
      <c r="D447" s="150" t="s">
        <v>184</v>
      </c>
      <c r="E447" s="157" t="s">
        <v>21</v>
      </c>
      <c r="F447" s="158" t="s">
        <v>871</v>
      </c>
      <c r="H447" s="159">
        <v>1.6</v>
      </c>
      <c r="I447" s="160"/>
      <c r="L447" s="156"/>
      <c r="M447" s="161"/>
      <c r="T447" s="162"/>
      <c r="AT447" s="157" t="s">
        <v>184</v>
      </c>
      <c r="AU447" s="157" t="s">
        <v>82</v>
      </c>
      <c r="AV447" s="13" t="s">
        <v>82</v>
      </c>
      <c r="AW447" s="13" t="s">
        <v>186</v>
      </c>
      <c r="AX447" s="13" t="s">
        <v>73</v>
      </c>
      <c r="AY447" s="157" t="s">
        <v>174</v>
      </c>
    </row>
    <row r="448" spans="2:65" s="13" customFormat="1" ht="11.25">
      <c r="B448" s="156"/>
      <c r="D448" s="150" t="s">
        <v>184</v>
      </c>
      <c r="E448" s="157" t="s">
        <v>21</v>
      </c>
      <c r="F448" s="158" t="s">
        <v>872</v>
      </c>
      <c r="H448" s="159">
        <v>3.38</v>
      </c>
      <c r="I448" s="160"/>
      <c r="L448" s="156"/>
      <c r="M448" s="161"/>
      <c r="T448" s="162"/>
      <c r="AT448" s="157" t="s">
        <v>184</v>
      </c>
      <c r="AU448" s="157" t="s">
        <v>82</v>
      </c>
      <c r="AV448" s="13" t="s">
        <v>82</v>
      </c>
      <c r="AW448" s="13" t="s">
        <v>186</v>
      </c>
      <c r="AX448" s="13" t="s">
        <v>73</v>
      </c>
      <c r="AY448" s="157" t="s">
        <v>174</v>
      </c>
    </row>
    <row r="449" spans="2:65" s="15" customFormat="1" ht="11.25">
      <c r="B449" s="171"/>
      <c r="D449" s="150" t="s">
        <v>184</v>
      </c>
      <c r="E449" s="172" t="s">
        <v>21</v>
      </c>
      <c r="F449" s="173" t="s">
        <v>902</v>
      </c>
      <c r="H449" s="174">
        <v>144.84</v>
      </c>
      <c r="I449" s="175"/>
      <c r="L449" s="171"/>
      <c r="M449" s="176"/>
      <c r="T449" s="177"/>
      <c r="AT449" s="172" t="s">
        <v>184</v>
      </c>
      <c r="AU449" s="172" t="s">
        <v>82</v>
      </c>
      <c r="AV449" s="15" t="s">
        <v>108</v>
      </c>
      <c r="AW449" s="15" t="s">
        <v>186</v>
      </c>
      <c r="AX449" s="15" t="s">
        <v>73</v>
      </c>
      <c r="AY449" s="172" t="s">
        <v>174</v>
      </c>
    </row>
    <row r="450" spans="2:65" s="13" customFormat="1" ht="11.25">
      <c r="B450" s="156"/>
      <c r="D450" s="150" t="s">
        <v>184</v>
      </c>
      <c r="E450" s="157" t="s">
        <v>21</v>
      </c>
      <c r="F450" s="158" t="s">
        <v>875</v>
      </c>
      <c r="H450" s="159">
        <v>9.14</v>
      </c>
      <c r="I450" s="160"/>
      <c r="L450" s="156"/>
      <c r="M450" s="161"/>
      <c r="T450" s="162"/>
      <c r="AT450" s="157" t="s">
        <v>184</v>
      </c>
      <c r="AU450" s="157" t="s">
        <v>82</v>
      </c>
      <c r="AV450" s="13" t="s">
        <v>82</v>
      </c>
      <c r="AW450" s="13" t="s">
        <v>186</v>
      </c>
      <c r="AX450" s="13" t="s">
        <v>73</v>
      </c>
      <c r="AY450" s="157" t="s">
        <v>174</v>
      </c>
    </row>
    <row r="451" spans="2:65" s="15" customFormat="1" ht="11.25">
      <c r="B451" s="171"/>
      <c r="D451" s="150" t="s">
        <v>184</v>
      </c>
      <c r="E451" s="172" t="s">
        <v>21</v>
      </c>
      <c r="F451" s="173" t="s">
        <v>646</v>
      </c>
      <c r="H451" s="174">
        <v>9.14</v>
      </c>
      <c r="I451" s="175"/>
      <c r="L451" s="171"/>
      <c r="M451" s="176"/>
      <c r="T451" s="177"/>
      <c r="AT451" s="172" t="s">
        <v>184</v>
      </c>
      <c r="AU451" s="172" t="s">
        <v>82</v>
      </c>
      <c r="AV451" s="15" t="s">
        <v>108</v>
      </c>
      <c r="AW451" s="15" t="s">
        <v>186</v>
      </c>
      <c r="AX451" s="15" t="s">
        <v>73</v>
      </c>
      <c r="AY451" s="172" t="s">
        <v>174</v>
      </c>
    </row>
    <row r="452" spans="2:65" s="14" customFormat="1" ht="11.25">
      <c r="B452" s="163"/>
      <c r="D452" s="150" t="s">
        <v>184</v>
      </c>
      <c r="E452" s="164" t="s">
        <v>21</v>
      </c>
      <c r="F452" s="165" t="s">
        <v>226</v>
      </c>
      <c r="H452" s="166">
        <v>153.97999999999999</v>
      </c>
      <c r="I452" s="167"/>
      <c r="L452" s="163"/>
      <c r="M452" s="168"/>
      <c r="T452" s="169"/>
      <c r="AT452" s="164" t="s">
        <v>184</v>
      </c>
      <c r="AU452" s="164" t="s">
        <v>82</v>
      </c>
      <c r="AV452" s="14" t="s">
        <v>180</v>
      </c>
      <c r="AW452" s="14" t="s">
        <v>186</v>
      </c>
      <c r="AX452" s="14" t="s">
        <v>80</v>
      </c>
      <c r="AY452" s="164" t="s">
        <v>174</v>
      </c>
    </row>
    <row r="453" spans="2:65" s="1" customFormat="1" ht="24.2" customHeight="1">
      <c r="B453" s="32"/>
      <c r="C453" s="132" t="s">
        <v>903</v>
      </c>
      <c r="D453" s="132" t="s">
        <v>176</v>
      </c>
      <c r="E453" s="133" t="s">
        <v>904</v>
      </c>
      <c r="F453" s="134" t="s">
        <v>905</v>
      </c>
      <c r="G453" s="135" t="s">
        <v>133</v>
      </c>
      <c r="H453" s="136">
        <v>229.59</v>
      </c>
      <c r="I453" s="137"/>
      <c r="J453" s="138">
        <f>ROUND(I453*H453,2)</f>
        <v>0</v>
      </c>
      <c r="K453" s="134" t="s">
        <v>218</v>
      </c>
      <c r="L453" s="32"/>
      <c r="M453" s="139" t="s">
        <v>21</v>
      </c>
      <c r="N453" s="140" t="s">
        <v>44</v>
      </c>
      <c r="P453" s="141">
        <f>O453*H453</f>
        <v>0</v>
      </c>
      <c r="Q453" s="141">
        <v>1.5E-3</v>
      </c>
      <c r="R453" s="141">
        <f>Q453*H453</f>
        <v>0.344385</v>
      </c>
      <c r="S453" s="141">
        <v>0</v>
      </c>
      <c r="T453" s="142">
        <f>S453*H453</f>
        <v>0</v>
      </c>
      <c r="AR453" s="143" t="s">
        <v>315</v>
      </c>
      <c r="AT453" s="143" t="s">
        <v>176</v>
      </c>
      <c r="AU453" s="143" t="s">
        <v>82</v>
      </c>
      <c r="AY453" s="17" t="s">
        <v>174</v>
      </c>
      <c r="BE453" s="144">
        <f>IF(N453="základní",J453,0)</f>
        <v>0</v>
      </c>
      <c r="BF453" s="144">
        <f>IF(N453="snížená",J453,0)</f>
        <v>0</v>
      </c>
      <c r="BG453" s="144">
        <f>IF(N453="zákl. přenesená",J453,0)</f>
        <v>0</v>
      </c>
      <c r="BH453" s="144">
        <f>IF(N453="sníž. přenesená",J453,0)</f>
        <v>0</v>
      </c>
      <c r="BI453" s="144">
        <f>IF(N453="nulová",J453,0)</f>
        <v>0</v>
      </c>
      <c r="BJ453" s="17" t="s">
        <v>80</v>
      </c>
      <c r="BK453" s="144">
        <f>ROUND(I453*H453,2)</f>
        <v>0</v>
      </c>
      <c r="BL453" s="17" t="s">
        <v>315</v>
      </c>
      <c r="BM453" s="143" t="s">
        <v>906</v>
      </c>
    </row>
    <row r="454" spans="2:65" s="1" customFormat="1" ht="39">
      <c r="B454" s="32"/>
      <c r="D454" s="150" t="s">
        <v>220</v>
      </c>
      <c r="F454" s="170" t="s">
        <v>907</v>
      </c>
      <c r="I454" s="147"/>
      <c r="L454" s="32"/>
      <c r="M454" s="148"/>
      <c r="T454" s="53"/>
      <c r="AT454" s="17" t="s">
        <v>220</v>
      </c>
      <c r="AU454" s="17" t="s">
        <v>82</v>
      </c>
    </row>
    <row r="455" spans="2:65" s="13" customFormat="1" ht="11.25">
      <c r="B455" s="156"/>
      <c r="D455" s="150" t="s">
        <v>184</v>
      </c>
      <c r="E455" s="157" t="s">
        <v>21</v>
      </c>
      <c r="F455" s="158" t="s">
        <v>846</v>
      </c>
      <c r="H455" s="159">
        <v>229.59</v>
      </c>
      <c r="I455" s="160"/>
      <c r="L455" s="156"/>
      <c r="M455" s="161"/>
      <c r="T455" s="162"/>
      <c r="AT455" s="157" t="s">
        <v>184</v>
      </c>
      <c r="AU455" s="157" t="s">
        <v>82</v>
      </c>
      <c r="AV455" s="13" t="s">
        <v>82</v>
      </c>
      <c r="AW455" s="13" t="s">
        <v>186</v>
      </c>
      <c r="AX455" s="13" t="s">
        <v>80</v>
      </c>
      <c r="AY455" s="157" t="s">
        <v>174</v>
      </c>
    </row>
    <row r="456" spans="2:65" s="1" customFormat="1" ht="44.25" customHeight="1">
      <c r="B456" s="32"/>
      <c r="C456" s="132" t="s">
        <v>908</v>
      </c>
      <c r="D456" s="132" t="s">
        <v>176</v>
      </c>
      <c r="E456" s="133" t="s">
        <v>909</v>
      </c>
      <c r="F456" s="134" t="s">
        <v>910</v>
      </c>
      <c r="G456" s="135" t="s">
        <v>307</v>
      </c>
      <c r="H456" s="136">
        <v>25.538</v>
      </c>
      <c r="I456" s="137"/>
      <c r="J456" s="138">
        <f>ROUND(I456*H456,2)</f>
        <v>0</v>
      </c>
      <c r="K456" s="134" t="s">
        <v>179</v>
      </c>
      <c r="L456" s="32"/>
      <c r="M456" s="139" t="s">
        <v>21</v>
      </c>
      <c r="N456" s="140" t="s">
        <v>44</v>
      </c>
      <c r="P456" s="141">
        <f>O456*H456</f>
        <v>0</v>
      </c>
      <c r="Q456" s="141">
        <v>0</v>
      </c>
      <c r="R456" s="141">
        <f>Q456*H456</f>
        <v>0</v>
      </c>
      <c r="S456" s="141">
        <v>0</v>
      </c>
      <c r="T456" s="142">
        <f>S456*H456</f>
        <v>0</v>
      </c>
      <c r="AR456" s="143" t="s">
        <v>315</v>
      </c>
      <c r="AT456" s="143" t="s">
        <v>176</v>
      </c>
      <c r="AU456" s="143" t="s">
        <v>82</v>
      </c>
      <c r="AY456" s="17" t="s">
        <v>174</v>
      </c>
      <c r="BE456" s="144">
        <f>IF(N456="základní",J456,0)</f>
        <v>0</v>
      </c>
      <c r="BF456" s="144">
        <f>IF(N456="snížená",J456,0)</f>
        <v>0</v>
      </c>
      <c r="BG456" s="144">
        <f>IF(N456="zákl. přenesená",J456,0)</f>
        <v>0</v>
      </c>
      <c r="BH456" s="144">
        <f>IF(N456="sníž. přenesená",J456,0)</f>
        <v>0</v>
      </c>
      <c r="BI456" s="144">
        <f>IF(N456="nulová",J456,0)</f>
        <v>0</v>
      </c>
      <c r="BJ456" s="17" t="s">
        <v>80</v>
      </c>
      <c r="BK456" s="144">
        <f>ROUND(I456*H456,2)</f>
        <v>0</v>
      </c>
      <c r="BL456" s="17" t="s">
        <v>315</v>
      </c>
      <c r="BM456" s="143" t="s">
        <v>911</v>
      </c>
    </row>
    <row r="457" spans="2:65" s="1" customFormat="1" ht="11.25">
      <c r="B457" s="32"/>
      <c r="D457" s="145" t="s">
        <v>182</v>
      </c>
      <c r="F457" s="146" t="s">
        <v>912</v>
      </c>
      <c r="I457" s="147"/>
      <c r="L457" s="32"/>
      <c r="M457" s="148"/>
      <c r="T457" s="53"/>
      <c r="AT457" s="17" t="s">
        <v>182</v>
      </c>
      <c r="AU457" s="17" t="s">
        <v>82</v>
      </c>
    </row>
    <row r="458" spans="2:65" s="11" customFormat="1" ht="22.9" customHeight="1">
      <c r="B458" s="120"/>
      <c r="D458" s="121" t="s">
        <v>72</v>
      </c>
      <c r="E458" s="130" t="s">
        <v>441</v>
      </c>
      <c r="F458" s="130" t="s">
        <v>442</v>
      </c>
      <c r="I458" s="123"/>
      <c r="J458" s="131">
        <f>BK458</f>
        <v>0</v>
      </c>
      <c r="L458" s="120"/>
      <c r="M458" s="125"/>
      <c r="P458" s="126">
        <f>SUM(P459:P651)</f>
        <v>0</v>
      </c>
      <c r="R458" s="126">
        <f>SUM(R459:R651)</f>
        <v>70.00616739000003</v>
      </c>
      <c r="T458" s="127">
        <f>SUM(T459:T651)</f>
        <v>1</v>
      </c>
      <c r="AR458" s="121" t="s">
        <v>82</v>
      </c>
      <c r="AT458" s="128" t="s">
        <v>72</v>
      </c>
      <c r="AU458" s="128" t="s">
        <v>80</v>
      </c>
      <c r="AY458" s="121" t="s">
        <v>174</v>
      </c>
      <c r="BK458" s="129">
        <f>SUM(BK459:BK651)</f>
        <v>0</v>
      </c>
    </row>
    <row r="459" spans="2:65" s="1" customFormat="1" ht="44.25" customHeight="1">
      <c r="B459" s="32"/>
      <c r="C459" s="132" t="s">
        <v>913</v>
      </c>
      <c r="D459" s="132" t="s">
        <v>176</v>
      </c>
      <c r="E459" s="133" t="s">
        <v>914</v>
      </c>
      <c r="F459" s="134" t="s">
        <v>915</v>
      </c>
      <c r="G459" s="135" t="s">
        <v>420</v>
      </c>
      <c r="H459" s="136">
        <v>100</v>
      </c>
      <c r="I459" s="137"/>
      <c r="J459" s="138">
        <f>ROUND(I459*H459,2)</f>
        <v>0</v>
      </c>
      <c r="K459" s="134" t="s">
        <v>179</v>
      </c>
      <c r="L459" s="32"/>
      <c r="M459" s="139" t="s">
        <v>21</v>
      </c>
      <c r="N459" s="140" t="s">
        <v>44</v>
      </c>
      <c r="P459" s="141">
        <f>O459*H459</f>
        <v>0</v>
      </c>
      <c r="Q459" s="141">
        <v>1.39E-3</v>
      </c>
      <c r="R459" s="141">
        <f>Q459*H459</f>
        <v>0.13899999999999998</v>
      </c>
      <c r="S459" s="141">
        <v>0.01</v>
      </c>
      <c r="T459" s="142">
        <f>S459*H459</f>
        <v>1</v>
      </c>
      <c r="AR459" s="143" t="s">
        <v>315</v>
      </c>
      <c r="AT459" s="143" t="s">
        <v>176</v>
      </c>
      <c r="AU459" s="143" t="s">
        <v>82</v>
      </c>
      <c r="AY459" s="17" t="s">
        <v>174</v>
      </c>
      <c r="BE459" s="144">
        <f>IF(N459="základní",J459,0)</f>
        <v>0</v>
      </c>
      <c r="BF459" s="144">
        <f>IF(N459="snížená",J459,0)</f>
        <v>0</v>
      </c>
      <c r="BG459" s="144">
        <f>IF(N459="zákl. přenesená",J459,0)</f>
        <v>0</v>
      </c>
      <c r="BH459" s="144">
        <f>IF(N459="sníž. přenesená",J459,0)</f>
        <v>0</v>
      </c>
      <c r="BI459" s="144">
        <f>IF(N459="nulová",J459,0)</f>
        <v>0</v>
      </c>
      <c r="BJ459" s="17" t="s">
        <v>80</v>
      </c>
      <c r="BK459" s="144">
        <f>ROUND(I459*H459,2)</f>
        <v>0</v>
      </c>
      <c r="BL459" s="17" t="s">
        <v>315</v>
      </c>
      <c r="BM459" s="143" t="s">
        <v>916</v>
      </c>
    </row>
    <row r="460" spans="2:65" s="1" customFormat="1" ht="11.25">
      <c r="B460" s="32"/>
      <c r="D460" s="145" t="s">
        <v>182</v>
      </c>
      <c r="F460" s="146" t="s">
        <v>917</v>
      </c>
      <c r="I460" s="147"/>
      <c r="L460" s="32"/>
      <c r="M460" s="148"/>
      <c r="T460" s="53"/>
      <c r="AT460" s="17" t="s">
        <v>182</v>
      </c>
      <c r="AU460" s="17" t="s">
        <v>82</v>
      </c>
    </row>
    <row r="461" spans="2:65" s="13" customFormat="1" ht="22.5">
      <c r="B461" s="156"/>
      <c r="D461" s="150" t="s">
        <v>184</v>
      </c>
      <c r="E461" s="157" t="s">
        <v>21</v>
      </c>
      <c r="F461" s="158" t="s">
        <v>918</v>
      </c>
      <c r="H461" s="159">
        <v>100</v>
      </c>
      <c r="I461" s="160"/>
      <c r="L461" s="156"/>
      <c r="M461" s="161"/>
      <c r="T461" s="162"/>
      <c r="AT461" s="157" t="s">
        <v>184</v>
      </c>
      <c r="AU461" s="157" t="s">
        <v>82</v>
      </c>
      <c r="AV461" s="13" t="s">
        <v>82</v>
      </c>
      <c r="AW461" s="13" t="s">
        <v>186</v>
      </c>
      <c r="AX461" s="13" t="s">
        <v>80</v>
      </c>
      <c r="AY461" s="157" t="s">
        <v>174</v>
      </c>
    </row>
    <row r="462" spans="2:65" s="1" customFormat="1" ht="21.75" customHeight="1">
      <c r="B462" s="32"/>
      <c r="C462" s="132" t="s">
        <v>919</v>
      </c>
      <c r="D462" s="132" t="s">
        <v>176</v>
      </c>
      <c r="E462" s="133" t="s">
        <v>920</v>
      </c>
      <c r="F462" s="134" t="s">
        <v>921</v>
      </c>
      <c r="G462" s="135" t="s">
        <v>431</v>
      </c>
      <c r="H462" s="136">
        <v>13.45</v>
      </c>
      <c r="I462" s="137"/>
      <c r="J462" s="138">
        <f>ROUND(I462*H462,2)</f>
        <v>0</v>
      </c>
      <c r="K462" s="134" t="s">
        <v>179</v>
      </c>
      <c r="L462" s="32"/>
      <c r="M462" s="139" t="s">
        <v>21</v>
      </c>
      <c r="N462" s="140" t="s">
        <v>44</v>
      </c>
      <c r="P462" s="141">
        <f>O462*H462</f>
        <v>0</v>
      </c>
      <c r="Q462" s="141">
        <v>1.0000000000000001E-5</v>
      </c>
      <c r="R462" s="141">
        <f>Q462*H462</f>
        <v>1.3450000000000002E-4</v>
      </c>
      <c r="S462" s="141">
        <v>0</v>
      </c>
      <c r="T462" s="142">
        <f>S462*H462</f>
        <v>0</v>
      </c>
      <c r="AR462" s="143" t="s">
        <v>315</v>
      </c>
      <c r="AT462" s="143" t="s">
        <v>176</v>
      </c>
      <c r="AU462" s="143" t="s">
        <v>82</v>
      </c>
      <c r="AY462" s="17" t="s">
        <v>174</v>
      </c>
      <c r="BE462" s="144">
        <f>IF(N462="základní",J462,0)</f>
        <v>0</v>
      </c>
      <c r="BF462" s="144">
        <f>IF(N462="snížená",J462,0)</f>
        <v>0</v>
      </c>
      <c r="BG462" s="144">
        <f>IF(N462="zákl. přenesená",J462,0)</f>
        <v>0</v>
      </c>
      <c r="BH462" s="144">
        <f>IF(N462="sníž. přenesená",J462,0)</f>
        <v>0</v>
      </c>
      <c r="BI462" s="144">
        <f>IF(N462="nulová",J462,0)</f>
        <v>0</v>
      </c>
      <c r="BJ462" s="17" t="s">
        <v>80</v>
      </c>
      <c r="BK462" s="144">
        <f>ROUND(I462*H462,2)</f>
        <v>0</v>
      </c>
      <c r="BL462" s="17" t="s">
        <v>315</v>
      </c>
      <c r="BM462" s="143" t="s">
        <v>922</v>
      </c>
    </row>
    <row r="463" spans="2:65" s="1" customFormat="1" ht="11.25">
      <c r="B463" s="32"/>
      <c r="D463" s="145" t="s">
        <v>182</v>
      </c>
      <c r="F463" s="146" t="s">
        <v>923</v>
      </c>
      <c r="I463" s="147"/>
      <c r="L463" s="32"/>
      <c r="M463" s="148"/>
      <c r="T463" s="53"/>
      <c r="AT463" s="17" t="s">
        <v>182</v>
      </c>
      <c r="AU463" s="17" t="s">
        <v>82</v>
      </c>
    </row>
    <row r="464" spans="2:65" s="12" customFormat="1" ht="11.25">
      <c r="B464" s="149"/>
      <c r="D464" s="150" t="s">
        <v>184</v>
      </c>
      <c r="E464" s="151" t="s">
        <v>21</v>
      </c>
      <c r="F464" s="152" t="s">
        <v>924</v>
      </c>
      <c r="H464" s="151" t="s">
        <v>21</v>
      </c>
      <c r="I464" s="153"/>
      <c r="L464" s="149"/>
      <c r="M464" s="154"/>
      <c r="T464" s="155"/>
      <c r="AT464" s="151" t="s">
        <v>184</v>
      </c>
      <c r="AU464" s="151" t="s">
        <v>82</v>
      </c>
      <c r="AV464" s="12" t="s">
        <v>80</v>
      </c>
      <c r="AW464" s="12" t="s">
        <v>186</v>
      </c>
      <c r="AX464" s="12" t="s">
        <v>73</v>
      </c>
      <c r="AY464" s="151" t="s">
        <v>174</v>
      </c>
    </row>
    <row r="465" spans="2:65" s="13" customFormat="1" ht="22.5">
      <c r="B465" s="156"/>
      <c r="D465" s="150" t="s">
        <v>184</v>
      </c>
      <c r="E465" s="157" t="s">
        <v>21</v>
      </c>
      <c r="F465" s="158" t="s">
        <v>925</v>
      </c>
      <c r="H465" s="159">
        <v>13.45</v>
      </c>
      <c r="I465" s="160"/>
      <c r="L465" s="156"/>
      <c r="M465" s="161"/>
      <c r="T465" s="162"/>
      <c r="AT465" s="157" t="s">
        <v>184</v>
      </c>
      <c r="AU465" s="157" t="s">
        <v>82</v>
      </c>
      <c r="AV465" s="13" t="s">
        <v>82</v>
      </c>
      <c r="AW465" s="13" t="s">
        <v>186</v>
      </c>
      <c r="AX465" s="13" t="s">
        <v>80</v>
      </c>
      <c r="AY465" s="157" t="s">
        <v>174</v>
      </c>
    </row>
    <row r="466" spans="2:65" s="1" customFormat="1" ht="16.5" customHeight="1">
      <c r="B466" s="32"/>
      <c r="C466" s="181" t="s">
        <v>926</v>
      </c>
      <c r="D466" s="181" t="s">
        <v>682</v>
      </c>
      <c r="E466" s="182" t="s">
        <v>927</v>
      </c>
      <c r="F466" s="183" t="s">
        <v>928</v>
      </c>
      <c r="G466" s="184" t="s">
        <v>431</v>
      </c>
      <c r="H466" s="185">
        <v>13.718999999999999</v>
      </c>
      <c r="I466" s="186"/>
      <c r="J466" s="187">
        <f>ROUND(I466*H466,2)</f>
        <v>0</v>
      </c>
      <c r="K466" s="183" t="s">
        <v>179</v>
      </c>
      <c r="L466" s="188"/>
      <c r="M466" s="189" t="s">
        <v>21</v>
      </c>
      <c r="N466" s="190" t="s">
        <v>44</v>
      </c>
      <c r="P466" s="141">
        <f>O466*H466</f>
        <v>0</v>
      </c>
      <c r="Q466" s="141">
        <v>3.5E-4</v>
      </c>
      <c r="R466" s="141">
        <f>Q466*H466</f>
        <v>4.8016499999999993E-3</v>
      </c>
      <c r="S466" s="141">
        <v>0</v>
      </c>
      <c r="T466" s="142">
        <f>S466*H466</f>
        <v>0</v>
      </c>
      <c r="AR466" s="143" t="s">
        <v>443</v>
      </c>
      <c r="AT466" s="143" t="s">
        <v>682</v>
      </c>
      <c r="AU466" s="143" t="s">
        <v>82</v>
      </c>
      <c r="AY466" s="17" t="s">
        <v>174</v>
      </c>
      <c r="BE466" s="144">
        <f>IF(N466="základní",J466,0)</f>
        <v>0</v>
      </c>
      <c r="BF466" s="144">
        <f>IF(N466="snížená",J466,0)</f>
        <v>0</v>
      </c>
      <c r="BG466" s="144">
        <f>IF(N466="zákl. přenesená",J466,0)</f>
        <v>0</v>
      </c>
      <c r="BH466" s="144">
        <f>IF(N466="sníž. přenesená",J466,0)</f>
        <v>0</v>
      </c>
      <c r="BI466" s="144">
        <f>IF(N466="nulová",J466,0)</f>
        <v>0</v>
      </c>
      <c r="BJ466" s="17" t="s">
        <v>80</v>
      </c>
      <c r="BK466" s="144">
        <f>ROUND(I466*H466,2)</f>
        <v>0</v>
      </c>
      <c r="BL466" s="17" t="s">
        <v>315</v>
      </c>
      <c r="BM466" s="143" t="s">
        <v>929</v>
      </c>
    </row>
    <row r="467" spans="2:65" s="13" customFormat="1" ht="11.25">
      <c r="B467" s="156"/>
      <c r="D467" s="150" t="s">
        <v>184</v>
      </c>
      <c r="F467" s="158" t="s">
        <v>930</v>
      </c>
      <c r="H467" s="159">
        <v>13.718999999999999</v>
      </c>
      <c r="I467" s="160"/>
      <c r="L467" s="156"/>
      <c r="M467" s="161"/>
      <c r="T467" s="162"/>
      <c r="AT467" s="157" t="s">
        <v>184</v>
      </c>
      <c r="AU467" s="157" t="s">
        <v>82</v>
      </c>
      <c r="AV467" s="13" t="s">
        <v>82</v>
      </c>
      <c r="AW467" s="13" t="s">
        <v>4</v>
      </c>
      <c r="AX467" s="13" t="s">
        <v>80</v>
      </c>
      <c r="AY467" s="157" t="s">
        <v>174</v>
      </c>
    </row>
    <row r="468" spans="2:65" s="1" customFormat="1" ht="24.2" customHeight="1">
      <c r="B468" s="32"/>
      <c r="C468" s="132" t="s">
        <v>931</v>
      </c>
      <c r="D468" s="132" t="s">
        <v>176</v>
      </c>
      <c r="E468" s="133" t="s">
        <v>932</v>
      </c>
      <c r="F468" s="134" t="s">
        <v>933</v>
      </c>
      <c r="G468" s="135" t="s">
        <v>431</v>
      </c>
      <c r="H468" s="136">
        <v>664.68</v>
      </c>
      <c r="I468" s="137"/>
      <c r="J468" s="138">
        <f>ROUND(I468*H468,2)</f>
        <v>0</v>
      </c>
      <c r="K468" s="134" t="s">
        <v>179</v>
      </c>
      <c r="L468" s="32"/>
      <c r="M468" s="139" t="s">
        <v>21</v>
      </c>
      <c r="N468" s="140" t="s">
        <v>44</v>
      </c>
      <c r="P468" s="141">
        <f>O468*H468</f>
        <v>0</v>
      </c>
      <c r="Q468" s="141">
        <v>5.0000000000000002E-5</v>
      </c>
      <c r="R468" s="141">
        <f>Q468*H468</f>
        <v>3.3234E-2</v>
      </c>
      <c r="S468" s="141">
        <v>0</v>
      </c>
      <c r="T468" s="142">
        <f>S468*H468</f>
        <v>0</v>
      </c>
      <c r="AR468" s="143" t="s">
        <v>315</v>
      </c>
      <c r="AT468" s="143" t="s">
        <v>176</v>
      </c>
      <c r="AU468" s="143" t="s">
        <v>82</v>
      </c>
      <c r="AY468" s="17" t="s">
        <v>174</v>
      </c>
      <c r="BE468" s="144">
        <f>IF(N468="základní",J468,0)</f>
        <v>0</v>
      </c>
      <c r="BF468" s="144">
        <f>IF(N468="snížená",J468,0)</f>
        <v>0</v>
      </c>
      <c r="BG468" s="144">
        <f>IF(N468="zákl. přenesená",J468,0)</f>
        <v>0</v>
      </c>
      <c r="BH468" s="144">
        <f>IF(N468="sníž. přenesená",J468,0)</f>
        <v>0</v>
      </c>
      <c r="BI468" s="144">
        <f>IF(N468="nulová",J468,0)</f>
        <v>0</v>
      </c>
      <c r="BJ468" s="17" t="s">
        <v>80</v>
      </c>
      <c r="BK468" s="144">
        <f>ROUND(I468*H468,2)</f>
        <v>0</v>
      </c>
      <c r="BL468" s="17" t="s">
        <v>315</v>
      </c>
      <c r="BM468" s="143" t="s">
        <v>934</v>
      </c>
    </row>
    <row r="469" spans="2:65" s="1" customFormat="1" ht="11.25">
      <c r="B469" s="32"/>
      <c r="D469" s="145" t="s">
        <v>182</v>
      </c>
      <c r="F469" s="146" t="s">
        <v>935</v>
      </c>
      <c r="I469" s="147"/>
      <c r="L469" s="32"/>
      <c r="M469" s="148"/>
      <c r="T469" s="53"/>
      <c r="AT469" s="17" t="s">
        <v>182</v>
      </c>
      <c r="AU469" s="17" t="s">
        <v>82</v>
      </c>
    </row>
    <row r="470" spans="2:65" s="13" customFormat="1" ht="22.5">
      <c r="B470" s="156"/>
      <c r="D470" s="150" t="s">
        <v>184</v>
      </c>
      <c r="E470" s="157" t="s">
        <v>21</v>
      </c>
      <c r="F470" s="158" t="s">
        <v>936</v>
      </c>
      <c r="H470" s="159">
        <v>18.7</v>
      </c>
      <c r="I470" s="160"/>
      <c r="L470" s="156"/>
      <c r="M470" s="161"/>
      <c r="T470" s="162"/>
      <c r="AT470" s="157" t="s">
        <v>184</v>
      </c>
      <c r="AU470" s="157" t="s">
        <v>82</v>
      </c>
      <c r="AV470" s="13" t="s">
        <v>82</v>
      </c>
      <c r="AW470" s="13" t="s">
        <v>186</v>
      </c>
      <c r="AX470" s="13" t="s">
        <v>73</v>
      </c>
      <c r="AY470" s="157" t="s">
        <v>174</v>
      </c>
    </row>
    <row r="471" spans="2:65" s="13" customFormat="1" ht="11.25">
      <c r="B471" s="156"/>
      <c r="D471" s="150" t="s">
        <v>184</v>
      </c>
      <c r="E471" s="157" t="s">
        <v>21</v>
      </c>
      <c r="F471" s="158" t="s">
        <v>937</v>
      </c>
      <c r="H471" s="159">
        <v>37.950000000000003</v>
      </c>
      <c r="I471" s="160"/>
      <c r="L471" s="156"/>
      <c r="M471" s="161"/>
      <c r="T471" s="162"/>
      <c r="AT471" s="157" t="s">
        <v>184</v>
      </c>
      <c r="AU471" s="157" t="s">
        <v>82</v>
      </c>
      <c r="AV471" s="13" t="s">
        <v>82</v>
      </c>
      <c r="AW471" s="13" t="s">
        <v>186</v>
      </c>
      <c r="AX471" s="13" t="s">
        <v>73</v>
      </c>
      <c r="AY471" s="157" t="s">
        <v>174</v>
      </c>
    </row>
    <row r="472" spans="2:65" s="13" customFormat="1" ht="22.5">
      <c r="B472" s="156"/>
      <c r="D472" s="150" t="s">
        <v>184</v>
      </c>
      <c r="E472" s="157" t="s">
        <v>21</v>
      </c>
      <c r="F472" s="158" t="s">
        <v>938</v>
      </c>
      <c r="H472" s="159">
        <v>14.65</v>
      </c>
      <c r="I472" s="160"/>
      <c r="L472" s="156"/>
      <c r="M472" s="161"/>
      <c r="T472" s="162"/>
      <c r="AT472" s="157" t="s">
        <v>184</v>
      </c>
      <c r="AU472" s="157" t="s">
        <v>82</v>
      </c>
      <c r="AV472" s="13" t="s">
        <v>82</v>
      </c>
      <c r="AW472" s="13" t="s">
        <v>186</v>
      </c>
      <c r="AX472" s="13" t="s">
        <v>73</v>
      </c>
      <c r="AY472" s="157" t="s">
        <v>174</v>
      </c>
    </row>
    <row r="473" spans="2:65" s="13" customFormat="1" ht="22.5">
      <c r="B473" s="156"/>
      <c r="D473" s="150" t="s">
        <v>184</v>
      </c>
      <c r="E473" s="157" t="s">
        <v>21</v>
      </c>
      <c r="F473" s="158" t="s">
        <v>939</v>
      </c>
      <c r="H473" s="159">
        <v>81.72</v>
      </c>
      <c r="I473" s="160"/>
      <c r="L473" s="156"/>
      <c r="M473" s="161"/>
      <c r="T473" s="162"/>
      <c r="AT473" s="157" t="s">
        <v>184</v>
      </c>
      <c r="AU473" s="157" t="s">
        <v>82</v>
      </c>
      <c r="AV473" s="13" t="s">
        <v>82</v>
      </c>
      <c r="AW473" s="13" t="s">
        <v>186</v>
      </c>
      <c r="AX473" s="13" t="s">
        <v>73</v>
      </c>
      <c r="AY473" s="157" t="s">
        <v>174</v>
      </c>
    </row>
    <row r="474" spans="2:65" s="13" customFormat="1" ht="22.5">
      <c r="B474" s="156"/>
      <c r="D474" s="150" t="s">
        <v>184</v>
      </c>
      <c r="E474" s="157" t="s">
        <v>21</v>
      </c>
      <c r="F474" s="158" t="s">
        <v>940</v>
      </c>
      <c r="H474" s="159">
        <v>44.63</v>
      </c>
      <c r="I474" s="160"/>
      <c r="L474" s="156"/>
      <c r="M474" s="161"/>
      <c r="T474" s="162"/>
      <c r="AT474" s="157" t="s">
        <v>184</v>
      </c>
      <c r="AU474" s="157" t="s">
        <v>82</v>
      </c>
      <c r="AV474" s="13" t="s">
        <v>82</v>
      </c>
      <c r="AW474" s="13" t="s">
        <v>186</v>
      </c>
      <c r="AX474" s="13" t="s">
        <v>73</v>
      </c>
      <c r="AY474" s="157" t="s">
        <v>174</v>
      </c>
    </row>
    <row r="475" spans="2:65" s="13" customFormat="1" ht="22.5">
      <c r="B475" s="156"/>
      <c r="D475" s="150" t="s">
        <v>184</v>
      </c>
      <c r="E475" s="157" t="s">
        <v>21</v>
      </c>
      <c r="F475" s="158" t="s">
        <v>941</v>
      </c>
      <c r="H475" s="159">
        <v>36.200000000000003</v>
      </c>
      <c r="I475" s="160"/>
      <c r="L475" s="156"/>
      <c r="M475" s="161"/>
      <c r="T475" s="162"/>
      <c r="AT475" s="157" t="s">
        <v>184</v>
      </c>
      <c r="AU475" s="157" t="s">
        <v>82</v>
      </c>
      <c r="AV475" s="13" t="s">
        <v>82</v>
      </c>
      <c r="AW475" s="13" t="s">
        <v>186</v>
      </c>
      <c r="AX475" s="13" t="s">
        <v>73</v>
      </c>
      <c r="AY475" s="157" t="s">
        <v>174</v>
      </c>
    </row>
    <row r="476" spans="2:65" s="13" customFormat="1" ht="22.5">
      <c r="B476" s="156"/>
      <c r="D476" s="150" t="s">
        <v>184</v>
      </c>
      <c r="E476" s="157" t="s">
        <v>21</v>
      </c>
      <c r="F476" s="158" t="s">
        <v>942</v>
      </c>
      <c r="H476" s="159">
        <v>13.6</v>
      </c>
      <c r="I476" s="160"/>
      <c r="L476" s="156"/>
      <c r="M476" s="161"/>
      <c r="T476" s="162"/>
      <c r="AT476" s="157" t="s">
        <v>184</v>
      </c>
      <c r="AU476" s="157" t="s">
        <v>82</v>
      </c>
      <c r="AV476" s="13" t="s">
        <v>82</v>
      </c>
      <c r="AW476" s="13" t="s">
        <v>186</v>
      </c>
      <c r="AX476" s="13" t="s">
        <v>73</v>
      </c>
      <c r="AY476" s="157" t="s">
        <v>174</v>
      </c>
    </row>
    <row r="477" spans="2:65" s="13" customFormat="1" ht="22.5">
      <c r="B477" s="156"/>
      <c r="D477" s="150" t="s">
        <v>184</v>
      </c>
      <c r="E477" s="157" t="s">
        <v>21</v>
      </c>
      <c r="F477" s="158" t="s">
        <v>943</v>
      </c>
      <c r="H477" s="159">
        <v>7.8</v>
      </c>
      <c r="I477" s="160"/>
      <c r="L477" s="156"/>
      <c r="M477" s="161"/>
      <c r="T477" s="162"/>
      <c r="AT477" s="157" t="s">
        <v>184</v>
      </c>
      <c r="AU477" s="157" t="s">
        <v>82</v>
      </c>
      <c r="AV477" s="13" t="s">
        <v>82</v>
      </c>
      <c r="AW477" s="13" t="s">
        <v>186</v>
      </c>
      <c r="AX477" s="13" t="s">
        <v>73</v>
      </c>
      <c r="AY477" s="157" t="s">
        <v>174</v>
      </c>
    </row>
    <row r="478" spans="2:65" s="13" customFormat="1" ht="11.25">
      <c r="B478" s="156"/>
      <c r="D478" s="150" t="s">
        <v>184</v>
      </c>
      <c r="E478" s="157" t="s">
        <v>21</v>
      </c>
      <c r="F478" s="158" t="s">
        <v>944</v>
      </c>
      <c r="H478" s="159">
        <v>10.9</v>
      </c>
      <c r="I478" s="160"/>
      <c r="L478" s="156"/>
      <c r="M478" s="161"/>
      <c r="T478" s="162"/>
      <c r="AT478" s="157" t="s">
        <v>184</v>
      </c>
      <c r="AU478" s="157" t="s">
        <v>82</v>
      </c>
      <c r="AV478" s="13" t="s">
        <v>82</v>
      </c>
      <c r="AW478" s="13" t="s">
        <v>186</v>
      </c>
      <c r="AX478" s="13" t="s">
        <v>73</v>
      </c>
      <c r="AY478" s="157" t="s">
        <v>174</v>
      </c>
    </row>
    <row r="479" spans="2:65" s="13" customFormat="1" ht="22.5">
      <c r="B479" s="156"/>
      <c r="D479" s="150" t="s">
        <v>184</v>
      </c>
      <c r="E479" s="157" t="s">
        <v>21</v>
      </c>
      <c r="F479" s="158" t="s">
        <v>945</v>
      </c>
      <c r="H479" s="159">
        <v>13.1</v>
      </c>
      <c r="I479" s="160"/>
      <c r="L479" s="156"/>
      <c r="M479" s="161"/>
      <c r="T479" s="162"/>
      <c r="AT479" s="157" t="s">
        <v>184</v>
      </c>
      <c r="AU479" s="157" t="s">
        <v>82</v>
      </c>
      <c r="AV479" s="13" t="s">
        <v>82</v>
      </c>
      <c r="AW479" s="13" t="s">
        <v>186</v>
      </c>
      <c r="AX479" s="13" t="s">
        <v>73</v>
      </c>
      <c r="AY479" s="157" t="s">
        <v>174</v>
      </c>
    </row>
    <row r="480" spans="2:65" s="13" customFormat="1" ht="11.25">
      <c r="B480" s="156"/>
      <c r="D480" s="150" t="s">
        <v>184</v>
      </c>
      <c r="E480" s="157" t="s">
        <v>21</v>
      </c>
      <c r="F480" s="158" t="s">
        <v>946</v>
      </c>
      <c r="H480" s="159">
        <v>9.1999999999999993</v>
      </c>
      <c r="I480" s="160"/>
      <c r="L480" s="156"/>
      <c r="M480" s="161"/>
      <c r="T480" s="162"/>
      <c r="AT480" s="157" t="s">
        <v>184</v>
      </c>
      <c r="AU480" s="157" t="s">
        <v>82</v>
      </c>
      <c r="AV480" s="13" t="s">
        <v>82</v>
      </c>
      <c r="AW480" s="13" t="s">
        <v>186</v>
      </c>
      <c r="AX480" s="13" t="s">
        <v>73</v>
      </c>
      <c r="AY480" s="157" t="s">
        <v>174</v>
      </c>
    </row>
    <row r="481" spans="2:51" s="13" customFormat="1" ht="11.25">
      <c r="B481" s="156"/>
      <c r="D481" s="150" t="s">
        <v>184</v>
      </c>
      <c r="E481" s="157" t="s">
        <v>21</v>
      </c>
      <c r="F481" s="158" t="s">
        <v>947</v>
      </c>
      <c r="H481" s="159">
        <v>11.2</v>
      </c>
      <c r="I481" s="160"/>
      <c r="L481" s="156"/>
      <c r="M481" s="161"/>
      <c r="T481" s="162"/>
      <c r="AT481" s="157" t="s">
        <v>184</v>
      </c>
      <c r="AU481" s="157" t="s">
        <v>82</v>
      </c>
      <c r="AV481" s="13" t="s">
        <v>82</v>
      </c>
      <c r="AW481" s="13" t="s">
        <v>186</v>
      </c>
      <c r="AX481" s="13" t="s">
        <v>73</v>
      </c>
      <c r="AY481" s="157" t="s">
        <v>174</v>
      </c>
    </row>
    <row r="482" spans="2:51" s="13" customFormat="1" ht="11.25">
      <c r="B482" s="156"/>
      <c r="D482" s="150" t="s">
        <v>184</v>
      </c>
      <c r="E482" s="157" t="s">
        <v>21</v>
      </c>
      <c r="F482" s="158" t="s">
        <v>948</v>
      </c>
      <c r="H482" s="159">
        <v>10.6</v>
      </c>
      <c r="I482" s="160"/>
      <c r="L482" s="156"/>
      <c r="M482" s="161"/>
      <c r="T482" s="162"/>
      <c r="AT482" s="157" t="s">
        <v>184</v>
      </c>
      <c r="AU482" s="157" t="s">
        <v>82</v>
      </c>
      <c r="AV482" s="13" t="s">
        <v>82</v>
      </c>
      <c r="AW482" s="13" t="s">
        <v>186</v>
      </c>
      <c r="AX482" s="13" t="s">
        <v>73</v>
      </c>
      <c r="AY482" s="157" t="s">
        <v>174</v>
      </c>
    </row>
    <row r="483" spans="2:51" s="13" customFormat="1" ht="11.25">
      <c r="B483" s="156"/>
      <c r="D483" s="150" t="s">
        <v>184</v>
      </c>
      <c r="E483" s="157" t="s">
        <v>21</v>
      </c>
      <c r="F483" s="158" t="s">
        <v>949</v>
      </c>
      <c r="H483" s="159">
        <v>10.47</v>
      </c>
      <c r="I483" s="160"/>
      <c r="L483" s="156"/>
      <c r="M483" s="161"/>
      <c r="T483" s="162"/>
      <c r="AT483" s="157" t="s">
        <v>184</v>
      </c>
      <c r="AU483" s="157" t="s">
        <v>82</v>
      </c>
      <c r="AV483" s="13" t="s">
        <v>82</v>
      </c>
      <c r="AW483" s="13" t="s">
        <v>186</v>
      </c>
      <c r="AX483" s="13" t="s">
        <v>73</v>
      </c>
      <c r="AY483" s="157" t="s">
        <v>174</v>
      </c>
    </row>
    <row r="484" spans="2:51" s="15" customFormat="1" ht="11.25">
      <c r="B484" s="171"/>
      <c r="D484" s="150" t="s">
        <v>184</v>
      </c>
      <c r="E484" s="172" t="s">
        <v>21</v>
      </c>
      <c r="F484" s="173" t="s">
        <v>902</v>
      </c>
      <c r="H484" s="174">
        <v>320.72000000000003</v>
      </c>
      <c r="I484" s="175"/>
      <c r="L484" s="171"/>
      <c r="M484" s="176"/>
      <c r="T484" s="177"/>
      <c r="AT484" s="172" t="s">
        <v>184</v>
      </c>
      <c r="AU484" s="172" t="s">
        <v>82</v>
      </c>
      <c r="AV484" s="15" t="s">
        <v>108</v>
      </c>
      <c r="AW484" s="15" t="s">
        <v>186</v>
      </c>
      <c r="AX484" s="15" t="s">
        <v>73</v>
      </c>
      <c r="AY484" s="172" t="s">
        <v>174</v>
      </c>
    </row>
    <row r="485" spans="2:51" s="13" customFormat="1" ht="11.25">
      <c r="B485" s="156"/>
      <c r="D485" s="150" t="s">
        <v>184</v>
      </c>
      <c r="E485" s="157" t="s">
        <v>21</v>
      </c>
      <c r="F485" s="158" t="s">
        <v>950</v>
      </c>
      <c r="H485" s="159">
        <v>12.1</v>
      </c>
      <c r="I485" s="160"/>
      <c r="L485" s="156"/>
      <c r="M485" s="161"/>
      <c r="T485" s="162"/>
      <c r="AT485" s="157" t="s">
        <v>184</v>
      </c>
      <c r="AU485" s="157" t="s">
        <v>82</v>
      </c>
      <c r="AV485" s="13" t="s">
        <v>82</v>
      </c>
      <c r="AW485" s="13" t="s">
        <v>186</v>
      </c>
      <c r="AX485" s="13" t="s">
        <v>73</v>
      </c>
      <c r="AY485" s="157" t="s">
        <v>174</v>
      </c>
    </row>
    <row r="486" spans="2:51" s="13" customFormat="1" ht="22.5">
      <c r="B486" s="156"/>
      <c r="D486" s="150" t="s">
        <v>184</v>
      </c>
      <c r="E486" s="157" t="s">
        <v>21</v>
      </c>
      <c r="F486" s="158" t="s">
        <v>951</v>
      </c>
      <c r="H486" s="159">
        <v>11.7</v>
      </c>
      <c r="I486" s="160"/>
      <c r="L486" s="156"/>
      <c r="M486" s="161"/>
      <c r="T486" s="162"/>
      <c r="AT486" s="157" t="s">
        <v>184</v>
      </c>
      <c r="AU486" s="157" t="s">
        <v>82</v>
      </c>
      <c r="AV486" s="13" t="s">
        <v>82</v>
      </c>
      <c r="AW486" s="13" t="s">
        <v>186</v>
      </c>
      <c r="AX486" s="13" t="s">
        <v>73</v>
      </c>
      <c r="AY486" s="157" t="s">
        <v>174</v>
      </c>
    </row>
    <row r="487" spans="2:51" s="13" customFormat="1" ht="22.5">
      <c r="B487" s="156"/>
      <c r="D487" s="150" t="s">
        <v>184</v>
      </c>
      <c r="E487" s="157" t="s">
        <v>21</v>
      </c>
      <c r="F487" s="158" t="s">
        <v>952</v>
      </c>
      <c r="H487" s="159">
        <v>16.7</v>
      </c>
      <c r="I487" s="160"/>
      <c r="L487" s="156"/>
      <c r="M487" s="161"/>
      <c r="T487" s="162"/>
      <c r="AT487" s="157" t="s">
        <v>184</v>
      </c>
      <c r="AU487" s="157" t="s">
        <v>82</v>
      </c>
      <c r="AV487" s="13" t="s">
        <v>82</v>
      </c>
      <c r="AW487" s="13" t="s">
        <v>186</v>
      </c>
      <c r="AX487" s="13" t="s">
        <v>73</v>
      </c>
      <c r="AY487" s="157" t="s">
        <v>174</v>
      </c>
    </row>
    <row r="488" spans="2:51" s="13" customFormat="1" ht="22.5">
      <c r="B488" s="156"/>
      <c r="D488" s="150" t="s">
        <v>184</v>
      </c>
      <c r="E488" s="157" t="s">
        <v>21</v>
      </c>
      <c r="F488" s="158" t="s">
        <v>953</v>
      </c>
      <c r="H488" s="159">
        <v>50.28</v>
      </c>
      <c r="I488" s="160"/>
      <c r="L488" s="156"/>
      <c r="M488" s="161"/>
      <c r="T488" s="162"/>
      <c r="AT488" s="157" t="s">
        <v>184</v>
      </c>
      <c r="AU488" s="157" t="s">
        <v>82</v>
      </c>
      <c r="AV488" s="13" t="s">
        <v>82</v>
      </c>
      <c r="AW488" s="13" t="s">
        <v>186</v>
      </c>
      <c r="AX488" s="13" t="s">
        <v>73</v>
      </c>
      <c r="AY488" s="157" t="s">
        <v>174</v>
      </c>
    </row>
    <row r="489" spans="2:51" s="13" customFormat="1" ht="22.5">
      <c r="B489" s="156"/>
      <c r="D489" s="150" t="s">
        <v>184</v>
      </c>
      <c r="E489" s="157" t="s">
        <v>21</v>
      </c>
      <c r="F489" s="158" t="s">
        <v>954</v>
      </c>
      <c r="H489" s="159">
        <v>58.5</v>
      </c>
      <c r="I489" s="160"/>
      <c r="L489" s="156"/>
      <c r="M489" s="161"/>
      <c r="T489" s="162"/>
      <c r="AT489" s="157" t="s">
        <v>184</v>
      </c>
      <c r="AU489" s="157" t="s">
        <v>82</v>
      </c>
      <c r="AV489" s="13" t="s">
        <v>82</v>
      </c>
      <c r="AW489" s="13" t="s">
        <v>186</v>
      </c>
      <c r="AX489" s="13" t="s">
        <v>73</v>
      </c>
      <c r="AY489" s="157" t="s">
        <v>174</v>
      </c>
    </row>
    <row r="490" spans="2:51" s="13" customFormat="1" ht="22.5">
      <c r="B490" s="156"/>
      <c r="D490" s="150" t="s">
        <v>184</v>
      </c>
      <c r="E490" s="157" t="s">
        <v>21</v>
      </c>
      <c r="F490" s="158" t="s">
        <v>955</v>
      </c>
      <c r="H490" s="159">
        <v>31.5</v>
      </c>
      <c r="I490" s="160"/>
      <c r="L490" s="156"/>
      <c r="M490" s="161"/>
      <c r="T490" s="162"/>
      <c r="AT490" s="157" t="s">
        <v>184</v>
      </c>
      <c r="AU490" s="157" t="s">
        <v>82</v>
      </c>
      <c r="AV490" s="13" t="s">
        <v>82</v>
      </c>
      <c r="AW490" s="13" t="s">
        <v>186</v>
      </c>
      <c r="AX490" s="13" t="s">
        <v>73</v>
      </c>
      <c r="AY490" s="157" t="s">
        <v>174</v>
      </c>
    </row>
    <row r="491" spans="2:51" s="13" customFormat="1" ht="22.5">
      <c r="B491" s="156"/>
      <c r="D491" s="150" t="s">
        <v>184</v>
      </c>
      <c r="E491" s="157" t="s">
        <v>21</v>
      </c>
      <c r="F491" s="158" t="s">
        <v>956</v>
      </c>
      <c r="H491" s="159">
        <v>57.1</v>
      </c>
      <c r="I491" s="160"/>
      <c r="L491" s="156"/>
      <c r="M491" s="161"/>
      <c r="T491" s="162"/>
      <c r="AT491" s="157" t="s">
        <v>184</v>
      </c>
      <c r="AU491" s="157" t="s">
        <v>82</v>
      </c>
      <c r="AV491" s="13" t="s">
        <v>82</v>
      </c>
      <c r="AW491" s="13" t="s">
        <v>186</v>
      </c>
      <c r="AX491" s="13" t="s">
        <v>73</v>
      </c>
      <c r="AY491" s="157" t="s">
        <v>174</v>
      </c>
    </row>
    <row r="492" spans="2:51" s="13" customFormat="1" ht="11.25">
      <c r="B492" s="156"/>
      <c r="D492" s="150" t="s">
        <v>184</v>
      </c>
      <c r="E492" s="157" t="s">
        <v>21</v>
      </c>
      <c r="F492" s="158" t="s">
        <v>957</v>
      </c>
      <c r="H492" s="159">
        <v>15</v>
      </c>
      <c r="I492" s="160"/>
      <c r="L492" s="156"/>
      <c r="M492" s="161"/>
      <c r="T492" s="162"/>
      <c r="AT492" s="157" t="s">
        <v>184</v>
      </c>
      <c r="AU492" s="157" t="s">
        <v>82</v>
      </c>
      <c r="AV492" s="13" t="s">
        <v>82</v>
      </c>
      <c r="AW492" s="13" t="s">
        <v>186</v>
      </c>
      <c r="AX492" s="13" t="s">
        <v>73</v>
      </c>
      <c r="AY492" s="157" t="s">
        <v>174</v>
      </c>
    </row>
    <row r="493" spans="2:51" s="13" customFormat="1" ht="11.25">
      <c r="B493" s="156"/>
      <c r="D493" s="150" t="s">
        <v>184</v>
      </c>
      <c r="E493" s="157" t="s">
        <v>21</v>
      </c>
      <c r="F493" s="158" t="s">
        <v>958</v>
      </c>
      <c r="H493" s="159">
        <v>18.899999999999999</v>
      </c>
      <c r="I493" s="160"/>
      <c r="L493" s="156"/>
      <c r="M493" s="161"/>
      <c r="T493" s="162"/>
      <c r="AT493" s="157" t="s">
        <v>184</v>
      </c>
      <c r="AU493" s="157" t="s">
        <v>82</v>
      </c>
      <c r="AV493" s="13" t="s">
        <v>82</v>
      </c>
      <c r="AW493" s="13" t="s">
        <v>186</v>
      </c>
      <c r="AX493" s="13" t="s">
        <v>73</v>
      </c>
      <c r="AY493" s="157" t="s">
        <v>174</v>
      </c>
    </row>
    <row r="494" spans="2:51" s="13" customFormat="1" ht="22.5">
      <c r="B494" s="156"/>
      <c r="D494" s="150" t="s">
        <v>184</v>
      </c>
      <c r="E494" s="157" t="s">
        <v>21</v>
      </c>
      <c r="F494" s="158" t="s">
        <v>959</v>
      </c>
      <c r="H494" s="159">
        <v>22.8</v>
      </c>
      <c r="I494" s="160"/>
      <c r="L494" s="156"/>
      <c r="M494" s="161"/>
      <c r="T494" s="162"/>
      <c r="AT494" s="157" t="s">
        <v>184</v>
      </c>
      <c r="AU494" s="157" t="s">
        <v>82</v>
      </c>
      <c r="AV494" s="13" t="s">
        <v>82</v>
      </c>
      <c r="AW494" s="13" t="s">
        <v>186</v>
      </c>
      <c r="AX494" s="13" t="s">
        <v>73</v>
      </c>
      <c r="AY494" s="157" t="s">
        <v>174</v>
      </c>
    </row>
    <row r="495" spans="2:51" s="13" customFormat="1" ht="22.5">
      <c r="B495" s="156"/>
      <c r="D495" s="150" t="s">
        <v>184</v>
      </c>
      <c r="E495" s="157" t="s">
        <v>21</v>
      </c>
      <c r="F495" s="158" t="s">
        <v>960</v>
      </c>
      <c r="H495" s="159">
        <v>49.38</v>
      </c>
      <c r="I495" s="160"/>
      <c r="L495" s="156"/>
      <c r="M495" s="161"/>
      <c r="T495" s="162"/>
      <c r="AT495" s="157" t="s">
        <v>184</v>
      </c>
      <c r="AU495" s="157" t="s">
        <v>82</v>
      </c>
      <c r="AV495" s="13" t="s">
        <v>82</v>
      </c>
      <c r="AW495" s="13" t="s">
        <v>186</v>
      </c>
      <c r="AX495" s="13" t="s">
        <v>73</v>
      </c>
      <c r="AY495" s="157" t="s">
        <v>174</v>
      </c>
    </row>
    <row r="496" spans="2:51" s="15" customFormat="1" ht="11.25">
      <c r="B496" s="171"/>
      <c r="D496" s="150" t="s">
        <v>184</v>
      </c>
      <c r="E496" s="172" t="s">
        <v>21</v>
      </c>
      <c r="F496" s="173" t="s">
        <v>646</v>
      </c>
      <c r="H496" s="174">
        <v>343.96</v>
      </c>
      <c r="I496" s="175"/>
      <c r="L496" s="171"/>
      <c r="M496" s="176"/>
      <c r="T496" s="177"/>
      <c r="AT496" s="172" t="s">
        <v>184</v>
      </c>
      <c r="AU496" s="172" t="s">
        <v>82</v>
      </c>
      <c r="AV496" s="15" t="s">
        <v>108</v>
      </c>
      <c r="AW496" s="15" t="s">
        <v>186</v>
      </c>
      <c r="AX496" s="15" t="s">
        <v>73</v>
      </c>
      <c r="AY496" s="172" t="s">
        <v>174</v>
      </c>
    </row>
    <row r="497" spans="2:65" s="14" customFormat="1" ht="11.25">
      <c r="B497" s="163"/>
      <c r="D497" s="150" t="s">
        <v>184</v>
      </c>
      <c r="E497" s="164" t="s">
        <v>21</v>
      </c>
      <c r="F497" s="165" t="s">
        <v>226</v>
      </c>
      <c r="H497" s="166">
        <v>664.68</v>
      </c>
      <c r="I497" s="167"/>
      <c r="L497" s="163"/>
      <c r="M497" s="168"/>
      <c r="T497" s="169"/>
      <c r="AT497" s="164" t="s">
        <v>184</v>
      </c>
      <c r="AU497" s="164" t="s">
        <v>82</v>
      </c>
      <c r="AV497" s="14" t="s">
        <v>180</v>
      </c>
      <c r="AW497" s="14" t="s">
        <v>186</v>
      </c>
      <c r="AX497" s="14" t="s">
        <v>80</v>
      </c>
      <c r="AY497" s="164" t="s">
        <v>174</v>
      </c>
    </row>
    <row r="498" spans="2:65" s="1" customFormat="1" ht="16.5" customHeight="1">
      <c r="B498" s="32"/>
      <c r="C498" s="181" t="s">
        <v>961</v>
      </c>
      <c r="D498" s="181" t="s">
        <v>682</v>
      </c>
      <c r="E498" s="182" t="s">
        <v>962</v>
      </c>
      <c r="F498" s="183" t="s">
        <v>963</v>
      </c>
      <c r="G498" s="184" t="s">
        <v>431</v>
      </c>
      <c r="H498" s="185">
        <v>677.97400000000005</v>
      </c>
      <c r="I498" s="186"/>
      <c r="J498" s="187">
        <f>ROUND(I498*H498,2)</f>
        <v>0</v>
      </c>
      <c r="K498" s="183" t="s">
        <v>179</v>
      </c>
      <c r="L498" s="188"/>
      <c r="M498" s="189" t="s">
        <v>21</v>
      </c>
      <c r="N498" s="190" t="s">
        <v>44</v>
      </c>
      <c r="P498" s="141">
        <f>O498*H498</f>
        <v>0</v>
      </c>
      <c r="Q498" s="141">
        <v>2.7E-4</v>
      </c>
      <c r="R498" s="141">
        <f>Q498*H498</f>
        <v>0.18305298</v>
      </c>
      <c r="S498" s="141">
        <v>0</v>
      </c>
      <c r="T498" s="142">
        <f>S498*H498</f>
        <v>0</v>
      </c>
      <c r="AR498" s="143" t="s">
        <v>443</v>
      </c>
      <c r="AT498" s="143" t="s">
        <v>682</v>
      </c>
      <c r="AU498" s="143" t="s">
        <v>82</v>
      </c>
      <c r="AY498" s="17" t="s">
        <v>174</v>
      </c>
      <c r="BE498" s="144">
        <f>IF(N498="základní",J498,0)</f>
        <v>0</v>
      </c>
      <c r="BF498" s="144">
        <f>IF(N498="snížená",J498,0)</f>
        <v>0</v>
      </c>
      <c r="BG498" s="144">
        <f>IF(N498="zákl. přenesená",J498,0)</f>
        <v>0</v>
      </c>
      <c r="BH498" s="144">
        <f>IF(N498="sníž. přenesená",J498,0)</f>
        <v>0</v>
      </c>
      <c r="BI498" s="144">
        <f>IF(N498="nulová",J498,0)</f>
        <v>0</v>
      </c>
      <c r="BJ498" s="17" t="s">
        <v>80</v>
      </c>
      <c r="BK498" s="144">
        <f>ROUND(I498*H498,2)</f>
        <v>0</v>
      </c>
      <c r="BL498" s="17" t="s">
        <v>315</v>
      </c>
      <c r="BM498" s="143" t="s">
        <v>964</v>
      </c>
    </row>
    <row r="499" spans="2:65" s="13" customFormat="1" ht="22.5">
      <c r="B499" s="156"/>
      <c r="D499" s="150" t="s">
        <v>184</v>
      </c>
      <c r="E499" s="157" t="s">
        <v>21</v>
      </c>
      <c r="F499" s="158" t="s">
        <v>936</v>
      </c>
      <c r="H499" s="159">
        <v>18.7</v>
      </c>
      <c r="I499" s="160"/>
      <c r="L499" s="156"/>
      <c r="M499" s="161"/>
      <c r="T499" s="162"/>
      <c r="AT499" s="157" t="s">
        <v>184</v>
      </c>
      <c r="AU499" s="157" t="s">
        <v>82</v>
      </c>
      <c r="AV499" s="13" t="s">
        <v>82</v>
      </c>
      <c r="AW499" s="13" t="s">
        <v>186</v>
      </c>
      <c r="AX499" s="13" t="s">
        <v>73</v>
      </c>
      <c r="AY499" s="157" t="s">
        <v>174</v>
      </c>
    </row>
    <row r="500" spans="2:65" s="13" customFormat="1" ht="11.25">
      <c r="B500" s="156"/>
      <c r="D500" s="150" t="s">
        <v>184</v>
      </c>
      <c r="E500" s="157" t="s">
        <v>21</v>
      </c>
      <c r="F500" s="158" t="s">
        <v>937</v>
      </c>
      <c r="H500" s="159">
        <v>37.950000000000003</v>
      </c>
      <c r="I500" s="160"/>
      <c r="L500" s="156"/>
      <c r="M500" s="161"/>
      <c r="T500" s="162"/>
      <c r="AT500" s="157" t="s">
        <v>184</v>
      </c>
      <c r="AU500" s="157" t="s">
        <v>82</v>
      </c>
      <c r="AV500" s="13" t="s">
        <v>82</v>
      </c>
      <c r="AW500" s="13" t="s">
        <v>186</v>
      </c>
      <c r="AX500" s="13" t="s">
        <v>73</v>
      </c>
      <c r="AY500" s="157" t="s">
        <v>174</v>
      </c>
    </row>
    <row r="501" spans="2:65" s="13" customFormat="1" ht="22.5">
      <c r="B501" s="156"/>
      <c r="D501" s="150" t="s">
        <v>184</v>
      </c>
      <c r="E501" s="157" t="s">
        <v>21</v>
      </c>
      <c r="F501" s="158" t="s">
        <v>938</v>
      </c>
      <c r="H501" s="159">
        <v>14.65</v>
      </c>
      <c r="I501" s="160"/>
      <c r="L501" s="156"/>
      <c r="M501" s="161"/>
      <c r="T501" s="162"/>
      <c r="AT501" s="157" t="s">
        <v>184</v>
      </c>
      <c r="AU501" s="157" t="s">
        <v>82</v>
      </c>
      <c r="AV501" s="13" t="s">
        <v>82</v>
      </c>
      <c r="AW501" s="13" t="s">
        <v>186</v>
      </c>
      <c r="AX501" s="13" t="s">
        <v>73</v>
      </c>
      <c r="AY501" s="157" t="s">
        <v>174</v>
      </c>
    </row>
    <row r="502" spans="2:65" s="13" customFormat="1" ht="22.5">
      <c r="B502" s="156"/>
      <c r="D502" s="150" t="s">
        <v>184</v>
      </c>
      <c r="E502" s="157" t="s">
        <v>21</v>
      </c>
      <c r="F502" s="158" t="s">
        <v>939</v>
      </c>
      <c r="H502" s="159">
        <v>81.72</v>
      </c>
      <c r="I502" s="160"/>
      <c r="L502" s="156"/>
      <c r="M502" s="161"/>
      <c r="T502" s="162"/>
      <c r="AT502" s="157" t="s">
        <v>184</v>
      </c>
      <c r="AU502" s="157" t="s">
        <v>82</v>
      </c>
      <c r="AV502" s="13" t="s">
        <v>82</v>
      </c>
      <c r="AW502" s="13" t="s">
        <v>186</v>
      </c>
      <c r="AX502" s="13" t="s">
        <v>73</v>
      </c>
      <c r="AY502" s="157" t="s">
        <v>174</v>
      </c>
    </row>
    <row r="503" spans="2:65" s="13" customFormat="1" ht="22.5">
      <c r="B503" s="156"/>
      <c r="D503" s="150" t="s">
        <v>184</v>
      </c>
      <c r="E503" s="157" t="s">
        <v>21</v>
      </c>
      <c r="F503" s="158" t="s">
        <v>940</v>
      </c>
      <c r="H503" s="159">
        <v>44.63</v>
      </c>
      <c r="I503" s="160"/>
      <c r="L503" s="156"/>
      <c r="M503" s="161"/>
      <c r="T503" s="162"/>
      <c r="AT503" s="157" t="s">
        <v>184</v>
      </c>
      <c r="AU503" s="157" t="s">
        <v>82</v>
      </c>
      <c r="AV503" s="13" t="s">
        <v>82</v>
      </c>
      <c r="AW503" s="13" t="s">
        <v>186</v>
      </c>
      <c r="AX503" s="13" t="s">
        <v>73</v>
      </c>
      <c r="AY503" s="157" t="s">
        <v>174</v>
      </c>
    </row>
    <row r="504" spans="2:65" s="13" customFormat="1" ht="22.5">
      <c r="B504" s="156"/>
      <c r="D504" s="150" t="s">
        <v>184</v>
      </c>
      <c r="E504" s="157" t="s">
        <v>21</v>
      </c>
      <c r="F504" s="158" t="s">
        <v>941</v>
      </c>
      <c r="H504" s="159">
        <v>36.200000000000003</v>
      </c>
      <c r="I504" s="160"/>
      <c r="L504" s="156"/>
      <c r="M504" s="161"/>
      <c r="T504" s="162"/>
      <c r="AT504" s="157" t="s">
        <v>184</v>
      </c>
      <c r="AU504" s="157" t="s">
        <v>82</v>
      </c>
      <c r="AV504" s="13" t="s">
        <v>82</v>
      </c>
      <c r="AW504" s="13" t="s">
        <v>186</v>
      </c>
      <c r="AX504" s="13" t="s">
        <v>73</v>
      </c>
      <c r="AY504" s="157" t="s">
        <v>174</v>
      </c>
    </row>
    <row r="505" spans="2:65" s="13" customFormat="1" ht="22.5">
      <c r="B505" s="156"/>
      <c r="D505" s="150" t="s">
        <v>184</v>
      </c>
      <c r="E505" s="157" t="s">
        <v>21</v>
      </c>
      <c r="F505" s="158" t="s">
        <v>942</v>
      </c>
      <c r="H505" s="159">
        <v>13.6</v>
      </c>
      <c r="I505" s="160"/>
      <c r="L505" s="156"/>
      <c r="M505" s="161"/>
      <c r="T505" s="162"/>
      <c r="AT505" s="157" t="s">
        <v>184</v>
      </c>
      <c r="AU505" s="157" t="s">
        <v>82</v>
      </c>
      <c r="AV505" s="13" t="s">
        <v>82</v>
      </c>
      <c r="AW505" s="13" t="s">
        <v>186</v>
      </c>
      <c r="AX505" s="13" t="s">
        <v>73</v>
      </c>
      <c r="AY505" s="157" t="s">
        <v>174</v>
      </c>
    </row>
    <row r="506" spans="2:65" s="13" customFormat="1" ht="22.5">
      <c r="B506" s="156"/>
      <c r="D506" s="150" t="s">
        <v>184</v>
      </c>
      <c r="E506" s="157" t="s">
        <v>21</v>
      </c>
      <c r="F506" s="158" t="s">
        <v>943</v>
      </c>
      <c r="H506" s="159">
        <v>7.8</v>
      </c>
      <c r="I506" s="160"/>
      <c r="L506" s="156"/>
      <c r="M506" s="161"/>
      <c r="T506" s="162"/>
      <c r="AT506" s="157" t="s">
        <v>184</v>
      </c>
      <c r="AU506" s="157" t="s">
        <v>82</v>
      </c>
      <c r="AV506" s="13" t="s">
        <v>82</v>
      </c>
      <c r="AW506" s="13" t="s">
        <v>186</v>
      </c>
      <c r="AX506" s="13" t="s">
        <v>73</v>
      </c>
      <c r="AY506" s="157" t="s">
        <v>174</v>
      </c>
    </row>
    <row r="507" spans="2:65" s="13" customFormat="1" ht="11.25">
      <c r="B507" s="156"/>
      <c r="D507" s="150" t="s">
        <v>184</v>
      </c>
      <c r="E507" s="157" t="s">
        <v>21</v>
      </c>
      <c r="F507" s="158" t="s">
        <v>944</v>
      </c>
      <c r="H507" s="159">
        <v>10.9</v>
      </c>
      <c r="I507" s="160"/>
      <c r="L507" s="156"/>
      <c r="M507" s="161"/>
      <c r="T507" s="162"/>
      <c r="AT507" s="157" t="s">
        <v>184</v>
      </c>
      <c r="AU507" s="157" t="s">
        <v>82</v>
      </c>
      <c r="AV507" s="13" t="s">
        <v>82</v>
      </c>
      <c r="AW507" s="13" t="s">
        <v>186</v>
      </c>
      <c r="AX507" s="13" t="s">
        <v>73</v>
      </c>
      <c r="AY507" s="157" t="s">
        <v>174</v>
      </c>
    </row>
    <row r="508" spans="2:65" s="13" customFormat="1" ht="22.5">
      <c r="B508" s="156"/>
      <c r="D508" s="150" t="s">
        <v>184</v>
      </c>
      <c r="E508" s="157" t="s">
        <v>21</v>
      </c>
      <c r="F508" s="158" t="s">
        <v>945</v>
      </c>
      <c r="H508" s="159">
        <v>13.1</v>
      </c>
      <c r="I508" s="160"/>
      <c r="L508" s="156"/>
      <c r="M508" s="161"/>
      <c r="T508" s="162"/>
      <c r="AT508" s="157" t="s">
        <v>184</v>
      </c>
      <c r="AU508" s="157" t="s">
        <v>82</v>
      </c>
      <c r="AV508" s="13" t="s">
        <v>82</v>
      </c>
      <c r="AW508" s="13" t="s">
        <v>186</v>
      </c>
      <c r="AX508" s="13" t="s">
        <v>73</v>
      </c>
      <c r="AY508" s="157" t="s">
        <v>174</v>
      </c>
    </row>
    <row r="509" spans="2:65" s="13" customFormat="1" ht="11.25">
      <c r="B509" s="156"/>
      <c r="D509" s="150" t="s">
        <v>184</v>
      </c>
      <c r="E509" s="157" t="s">
        <v>21</v>
      </c>
      <c r="F509" s="158" t="s">
        <v>946</v>
      </c>
      <c r="H509" s="159">
        <v>9.1999999999999993</v>
      </c>
      <c r="I509" s="160"/>
      <c r="L509" s="156"/>
      <c r="M509" s="161"/>
      <c r="T509" s="162"/>
      <c r="AT509" s="157" t="s">
        <v>184</v>
      </c>
      <c r="AU509" s="157" t="s">
        <v>82</v>
      </c>
      <c r="AV509" s="13" t="s">
        <v>82</v>
      </c>
      <c r="AW509" s="13" t="s">
        <v>186</v>
      </c>
      <c r="AX509" s="13" t="s">
        <v>73</v>
      </c>
      <c r="AY509" s="157" t="s">
        <v>174</v>
      </c>
    </row>
    <row r="510" spans="2:65" s="13" customFormat="1" ht="11.25">
      <c r="B510" s="156"/>
      <c r="D510" s="150" t="s">
        <v>184</v>
      </c>
      <c r="E510" s="157" t="s">
        <v>21</v>
      </c>
      <c r="F510" s="158" t="s">
        <v>947</v>
      </c>
      <c r="H510" s="159">
        <v>11.2</v>
      </c>
      <c r="I510" s="160"/>
      <c r="L510" s="156"/>
      <c r="M510" s="161"/>
      <c r="T510" s="162"/>
      <c r="AT510" s="157" t="s">
        <v>184</v>
      </c>
      <c r="AU510" s="157" t="s">
        <v>82</v>
      </c>
      <c r="AV510" s="13" t="s">
        <v>82</v>
      </c>
      <c r="AW510" s="13" t="s">
        <v>186</v>
      </c>
      <c r="AX510" s="13" t="s">
        <v>73</v>
      </c>
      <c r="AY510" s="157" t="s">
        <v>174</v>
      </c>
    </row>
    <row r="511" spans="2:65" s="13" customFormat="1" ht="11.25">
      <c r="B511" s="156"/>
      <c r="D511" s="150" t="s">
        <v>184</v>
      </c>
      <c r="E511" s="157" t="s">
        <v>21</v>
      </c>
      <c r="F511" s="158" t="s">
        <v>948</v>
      </c>
      <c r="H511" s="159">
        <v>10.6</v>
      </c>
      <c r="I511" s="160"/>
      <c r="L511" s="156"/>
      <c r="M511" s="161"/>
      <c r="T511" s="162"/>
      <c r="AT511" s="157" t="s">
        <v>184</v>
      </c>
      <c r="AU511" s="157" t="s">
        <v>82</v>
      </c>
      <c r="AV511" s="13" t="s">
        <v>82</v>
      </c>
      <c r="AW511" s="13" t="s">
        <v>186</v>
      </c>
      <c r="AX511" s="13" t="s">
        <v>73</v>
      </c>
      <c r="AY511" s="157" t="s">
        <v>174</v>
      </c>
    </row>
    <row r="512" spans="2:65" s="13" customFormat="1" ht="11.25">
      <c r="B512" s="156"/>
      <c r="D512" s="150" t="s">
        <v>184</v>
      </c>
      <c r="E512" s="157" t="s">
        <v>21</v>
      </c>
      <c r="F512" s="158" t="s">
        <v>949</v>
      </c>
      <c r="H512" s="159">
        <v>10.47</v>
      </c>
      <c r="I512" s="160"/>
      <c r="L512" s="156"/>
      <c r="M512" s="161"/>
      <c r="T512" s="162"/>
      <c r="AT512" s="157" t="s">
        <v>184</v>
      </c>
      <c r="AU512" s="157" t="s">
        <v>82</v>
      </c>
      <c r="AV512" s="13" t="s">
        <v>82</v>
      </c>
      <c r="AW512" s="13" t="s">
        <v>186</v>
      </c>
      <c r="AX512" s="13" t="s">
        <v>73</v>
      </c>
      <c r="AY512" s="157" t="s">
        <v>174</v>
      </c>
    </row>
    <row r="513" spans="2:65" s="15" customFormat="1" ht="11.25">
      <c r="B513" s="171"/>
      <c r="D513" s="150" t="s">
        <v>184</v>
      </c>
      <c r="E513" s="172" t="s">
        <v>21</v>
      </c>
      <c r="F513" s="173" t="s">
        <v>902</v>
      </c>
      <c r="H513" s="174">
        <v>320.72000000000003</v>
      </c>
      <c r="I513" s="175"/>
      <c r="L513" s="171"/>
      <c r="M513" s="176"/>
      <c r="T513" s="177"/>
      <c r="AT513" s="172" t="s">
        <v>184</v>
      </c>
      <c r="AU513" s="172" t="s">
        <v>82</v>
      </c>
      <c r="AV513" s="15" t="s">
        <v>108</v>
      </c>
      <c r="AW513" s="15" t="s">
        <v>186</v>
      </c>
      <c r="AX513" s="15" t="s">
        <v>73</v>
      </c>
      <c r="AY513" s="172" t="s">
        <v>174</v>
      </c>
    </row>
    <row r="514" spans="2:65" s="13" customFormat="1" ht="11.25">
      <c r="B514" s="156"/>
      <c r="D514" s="150" t="s">
        <v>184</v>
      </c>
      <c r="E514" s="157" t="s">
        <v>21</v>
      </c>
      <c r="F514" s="158" t="s">
        <v>950</v>
      </c>
      <c r="H514" s="159">
        <v>12.1</v>
      </c>
      <c r="I514" s="160"/>
      <c r="L514" s="156"/>
      <c r="M514" s="161"/>
      <c r="T514" s="162"/>
      <c r="AT514" s="157" t="s">
        <v>184</v>
      </c>
      <c r="AU514" s="157" t="s">
        <v>82</v>
      </c>
      <c r="AV514" s="13" t="s">
        <v>82</v>
      </c>
      <c r="AW514" s="13" t="s">
        <v>186</v>
      </c>
      <c r="AX514" s="13" t="s">
        <v>73</v>
      </c>
      <c r="AY514" s="157" t="s">
        <v>174</v>
      </c>
    </row>
    <row r="515" spans="2:65" s="13" customFormat="1" ht="22.5">
      <c r="B515" s="156"/>
      <c r="D515" s="150" t="s">
        <v>184</v>
      </c>
      <c r="E515" s="157" t="s">
        <v>21</v>
      </c>
      <c r="F515" s="158" t="s">
        <v>951</v>
      </c>
      <c r="H515" s="159">
        <v>11.7</v>
      </c>
      <c r="I515" s="160"/>
      <c r="L515" s="156"/>
      <c r="M515" s="161"/>
      <c r="T515" s="162"/>
      <c r="AT515" s="157" t="s">
        <v>184</v>
      </c>
      <c r="AU515" s="157" t="s">
        <v>82</v>
      </c>
      <c r="AV515" s="13" t="s">
        <v>82</v>
      </c>
      <c r="AW515" s="13" t="s">
        <v>186</v>
      </c>
      <c r="AX515" s="13" t="s">
        <v>73</v>
      </c>
      <c r="AY515" s="157" t="s">
        <v>174</v>
      </c>
    </row>
    <row r="516" spans="2:65" s="13" customFormat="1" ht="22.5">
      <c r="B516" s="156"/>
      <c r="D516" s="150" t="s">
        <v>184</v>
      </c>
      <c r="E516" s="157" t="s">
        <v>21</v>
      </c>
      <c r="F516" s="158" t="s">
        <v>952</v>
      </c>
      <c r="H516" s="159">
        <v>16.7</v>
      </c>
      <c r="I516" s="160"/>
      <c r="L516" s="156"/>
      <c r="M516" s="161"/>
      <c r="T516" s="162"/>
      <c r="AT516" s="157" t="s">
        <v>184</v>
      </c>
      <c r="AU516" s="157" t="s">
        <v>82</v>
      </c>
      <c r="AV516" s="13" t="s">
        <v>82</v>
      </c>
      <c r="AW516" s="13" t="s">
        <v>186</v>
      </c>
      <c r="AX516" s="13" t="s">
        <v>73</v>
      </c>
      <c r="AY516" s="157" t="s">
        <v>174</v>
      </c>
    </row>
    <row r="517" spans="2:65" s="13" customFormat="1" ht="22.5">
      <c r="B517" s="156"/>
      <c r="D517" s="150" t="s">
        <v>184</v>
      </c>
      <c r="E517" s="157" t="s">
        <v>21</v>
      </c>
      <c r="F517" s="158" t="s">
        <v>953</v>
      </c>
      <c r="H517" s="159">
        <v>50.28</v>
      </c>
      <c r="I517" s="160"/>
      <c r="L517" s="156"/>
      <c r="M517" s="161"/>
      <c r="T517" s="162"/>
      <c r="AT517" s="157" t="s">
        <v>184</v>
      </c>
      <c r="AU517" s="157" t="s">
        <v>82</v>
      </c>
      <c r="AV517" s="13" t="s">
        <v>82</v>
      </c>
      <c r="AW517" s="13" t="s">
        <v>186</v>
      </c>
      <c r="AX517" s="13" t="s">
        <v>73</v>
      </c>
      <c r="AY517" s="157" t="s">
        <v>174</v>
      </c>
    </row>
    <row r="518" spans="2:65" s="13" customFormat="1" ht="22.5">
      <c r="B518" s="156"/>
      <c r="D518" s="150" t="s">
        <v>184</v>
      </c>
      <c r="E518" s="157" t="s">
        <v>21</v>
      </c>
      <c r="F518" s="158" t="s">
        <v>954</v>
      </c>
      <c r="H518" s="159">
        <v>58.5</v>
      </c>
      <c r="I518" s="160"/>
      <c r="L518" s="156"/>
      <c r="M518" s="161"/>
      <c r="T518" s="162"/>
      <c r="AT518" s="157" t="s">
        <v>184</v>
      </c>
      <c r="AU518" s="157" t="s">
        <v>82</v>
      </c>
      <c r="AV518" s="13" t="s">
        <v>82</v>
      </c>
      <c r="AW518" s="13" t="s">
        <v>186</v>
      </c>
      <c r="AX518" s="13" t="s">
        <v>73</v>
      </c>
      <c r="AY518" s="157" t="s">
        <v>174</v>
      </c>
    </row>
    <row r="519" spans="2:65" s="13" customFormat="1" ht="22.5">
      <c r="B519" s="156"/>
      <c r="D519" s="150" t="s">
        <v>184</v>
      </c>
      <c r="E519" s="157" t="s">
        <v>21</v>
      </c>
      <c r="F519" s="158" t="s">
        <v>955</v>
      </c>
      <c r="H519" s="159">
        <v>31.5</v>
      </c>
      <c r="I519" s="160"/>
      <c r="L519" s="156"/>
      <c r="M519" s="161"/>
      <c r="T519" s="162"/>
      <c r="AT519" s="157" t="s">
        <v>184</v>
      </c>
      <c r="AU519" s="157" t="s">
        <v>82</v>
      </c>
      <c r="AV519" s="13" t="s">
        <v>82</v>
      </c>
      <c r="AW519" s="13" t="s">
        <v>186</v>
      </c>
      <c r="AX519" s="13" t="s">
        <v>73</v>
      </c>
      <c r="AY519" s="157" t="s">
        <v>174</v>
      </c>
    </row>
    <row r="520" spans="2:65" s="13" customFormat="1" ht="22.5">
      <c r="B520" s="156"/>
      <c r="D520" s="150" t="s">
        <v>184</v>
      </c>
      <c r="E520" s="157" t="s">
        <v>21</v>
      </c>
      <c r="F520" s="158" t="s">
        <v>956</v>
      </c>
      <c r="H520" s="159">
        <v>57.1</v>
      </c>
      <c r="I520" s="160"/>
      <c r="L520" s="156"/>
      <c r="M520" s="161"/>
      <c r="T520" s="162"/>
      <c r="AT520" s="157" t="s">
        <v>184</v>
      </c>
      <c r="AU520" s="157" t="s">
        <v>82</v>
      </c>
      <c r="AV520" s="13" t="s">
        <v>82</v>
      </c>
      <c r="AW520" s="13" t="s">
        <v>186</v>
      </c>
      <c r="AX520" s="13" t="s">
        <v>73</v>
      </c>
      <c r="AY520" s="157" t="s">
        <v>174</v>
      </c>
    </row>
    <row r="521" spans="2:65" s="13" customFormat="1" ht="11.25">
      <c r="B521" s="156"/>
      <c r="D521" s="150" t="s">
        <v>184</v>
      </c>
      <c r="E521" s="157" t="s">
        <v>21</v>
      </c>
      <c r="F521" s="158" t="s">
        <v>957</v>
      </c>
      <c r="H521" s="159">
        <v>15</v>
      </c>
      <c r="I521" s="160"/>
      <c r="L521" s="156"/>
      <c r="M521" s="161"/>
      <c r="T521" s="162"/>
      <c r="AT521" s="157" t="s">
        <v>184</v>
      </c>
      <c r="AU521" s="157" t="s">
        <v>82</v>
      </c>
      <c r="AV521" s="13" t="s">
        <v>82</v>
      </c>
      <c r="AW521" s="13" t="s">
        <v>186</v>
      </c>
      <c r="AX521" s="13" t="s">
        <v>73</v>
      </c>
      <c r="AY521" s="157" t="s">
        <v>174</v>
      </c>
    </row>
    <row r="522" spans="2:65" s="13" customFormat="1" ht="11.25">
      <c r="B522" s="156"/>
      <c r="D522" s="150" t="s">
        <v>184</v>
      </c>
      <c r="E522" s="157" t="s">
        <v>21</v>
      </c>
      <c r="F522" s="158" t="s">
        <v>958</v>
      </c>
      <c r="H522" s="159">
        <v>18.899999999999999</v>
      </c>
      <c r="I522" s="160"/>
      <c r="L522" s="156"/>
      <c r="M522" s="161"/>
      <c r="T522" s="162"/>
      <c r="AT522" s="157" t="s">
        <v>184</v>
      </c>
      <c r="AU522" s="157" t="s">
        <v>82</v>
      </c>
      <c r="AV522" s="13" t="s">
        <v>82</v>
      </c>
      <c r="AW522" s="13" t="s">
        <v>186</v>
      </c>
      <c r="AX522" s="13" t="s">
        <v>73</v>
      </c>
      <c r="AY522" s="157" t="s">
        <v>174</v>
      </c>
    </row>
    <row r="523" spans="2:65" s="13" customFormat="1" ht="22.5">
      <c r="B523" s="156"/>
      <c r="D523" s="150" t="s">
        <v>184</v>
      </c>
      <c r="E523" s="157" t="s">
        <v>21</v>
      </c>
      <c r="F523" s="158" t="s">
        <v>959</v>
      </c>
      <c r="H523" s="159">
        <v>22.8</v>
      </c>
      <c r="I523" s="160"/>
      <c r="L523" s="156"/>
      <c r="M523" s="161"/>
      <c r="T523" s="162"/>
      <c r="AT523" s="157" t="s">
        <v>184</v>
      </c>
      <c r="AU523" s="157" t="s">
        <v>82</v>
      </c>
      <c r="AV523" s="13" t="s">
        <v>82</v>
      </c>
      <c r="AW523" s="13" t="s">
        <v>186</v>
      </c>
      <c r="AX523" s="13" t="s">
        <v>73</v>
      </c>
      <c r="AY523" s="157" t="s">
        <v>174</v>
      </c>
    </row>
    <row r="524" spans="2:65" s="13" customFormat="1" ht="22.5">
      <c r="B524" s="156"/>
      <c r="D524" s="150" t="s">
        <v>184</v>
      </c>
      <c r="E524" s="157" t="s">
        <v>21</v>
      </c>
      <c r="F524" s="158" t="s">
        <v>960</v>
      </c>
      <c r="H524" s="159">
        <v>49.38</v>
      </c>
      <c r="I524" s="160"/>
      <c r="L524" s="156"/>
      <c r="M524" s="161"/>
      <c r="T524" s="162"/>
      <c r="AT524" s="157" t="s">
        <v>184</v>
      </c>
      <c r="AU524" s="157" t="s">
        <v>82</v>
      </c>
      <c r="AV524" s="13" t="s">
        <v>82</v>
      </c>
      <c r="AW524" s="13" t="s">
        <v>186</v>
      </c>
      <c r="AX524" s="13" t="s">
        <v>73</v>
      </c>
      <c r="AY524" s="157" t="s">
        <v>174</v>
      </c>
    </row>
    <row r="525" spans="2:65" s="15" customFormat="1" ht="11.25">
      <c r="B525" s="171"/>
      <c r="D525" s="150" t="s">
        <v>184</v>
      </c>
      <c r="E525" s="172" t="s">
        <v>21</v>
      </c>
      <c r="F525" s="173" t="s">
        <v>646</v>
      </c>
      <c r="H525" s="174">
        <v>343.96</v>
      </c>
      <c r="I525" s="175"/>
      <c r="L525" s="171"/>
      <c r="M525" s="176"/>
      <c r="T525" s="177"/>
      <c r="AT525" s="172" t="s">
        <v>184</v>
      </c>
      <c r="AU525" s="172" t="s">
        <v>82</v>
      </c>
      <c r="AV525" s="15" t="s">
        <v>108</v>
      </c>
      <c r="AW525" s="15" t="s">
        <v>186</v>
      </c>
      <c r="AX525" s="15" t="s">
        <v>73</v>
      </c>
      <c r="AY525" s="172" t="s">
        <v>174</v>
      </c>
    </row>
    <row r="526" spans="2:65" s="14" customFormat="1" ht="11.25">
      <c r="B526" s="163"/>
      <c r="D526" s="150" t="s">
        <v>184</v>
      </c>
      <c r="E526" s="164" t="s">
        <v>21</v>
      </c>
      <c r="F526" s="165" t="s">
        <v>226</v>
      </c>
      <c r="H526" s="166">
        <v>664.68</v>
      </c>
      <c r="I526" s="167"/>
      <c r="L526" s="163"/>
      <c r="M526" s="168"/>
      <c r="T526" s="169"/>
      <c r="AT526" s="164" t="s">
        <v>184</v>
      </c>
      <c r="AU526" s="164" t="s">
        <v>82</v>
      </c>
      <c r="AV526" s="14" t="s">
        <v>180</v>
      </c>
      <c r="AW526" s="14" t="s">
        <v>186</v>
      </c>
      <c r="AX526" s="14" t="s">
        <v>80</v>
      </c>
      <c r="AY526" s="164" t="s">
        <v>174</v>
      </c>
    </row>
    <row r="527" spans="2:65" s="13" customFormat="1" ht="11.25">
      <c r="B527" s="156"/>
      <c r="D527" s="150" t="s">
        <v>184</v>
      </c>
      <c r="F527" s="158" t="s">
        <v>965</v>
      </c>
      <c r="H527" s="159">
        <v>677.97400000000005</v>
      </c>
      <c r="I527" s="160"/>
      <c r="L527" s="156"/>
      <c r="M527" s="161"/>
      <c r="T527" s="162"/>
      <c r="AT527" s="157" t="s">
        <v>184</v>
      </c>
      <c r="AU527" s="157" t="s">
        <v>82</v>
      </c>
      <c r="AV527" s="13" t="s">
        <v>82</v>
      </c>
      <c r="AW527" s="13" t="s">
        <v>4</v>
      </c>
      <c r="AX527" s="13" t="s">
        <v>80</v>
      </c>
      <c r="AY527" s="157" t="s">
        <v>174</v>
      </c>
    </row>
    <row r="528" spans="2:65" s="1" customFormat="1" ht="16.5" customHeight="1">
      <c r="B528" s="32"/>
      <c r="C528" s="132" t="s">
        <v>966</v>
      </c>
      <c r="D528" s="132" t="s">
        <v>176</v>
      </c>
      <c r="E528" s="133" t="s">
        <v>967</v>
      </c>
      <c r="F528" s="134" t="s">
        <v>968</v>
      </c>
      <c r="G528" s="135" t="s">
        <v>431</v>
      </c>
      <c r="H528" s="136">
        <v>470.21</v>
      </c>
      <c r="I528" s="137"/>
      <c r="J528" s="138">
        <f>ROUND(I528*H528,2)</f>
        <v>0</v>
      </c>
      <c r="K528" s="134" t="s">
        <v>179</v>
      </c>
      <c r="L528" s="32"/>
      <c r="M528" s="139" t="s">
        <v>21</v>
      </c>
      <c r="N528" s="140" t="s">
        <v>44</v>
      </c>
      <c r="P528" s="141">
        <f>O528*H528</f>
        <v>0</v>
      </c>
      <c r="Q528" s="141">
        <v>1.0000000000000001E-5</v>
      </c>
      <c r="R528" s="141">
        <f>Q528*H528</f>
        <v>4.7020999999999999E-3</v>
      </c>
      <c r="S528" s="141">
        <v>0</v>
      </c>
      <c r="T528" s="142">
        <f>S528*H528</f>
        <v>0</v>
      </c>
      <c r="AR528" s="143" t="s">
        <v>315</v>
      </c>
      <c r="AT528" s="143" t="s">
        <v>176</v>
      </c>
      <c r="AU528" s="143" t="s">
        <v>82</v>
      </c>
      <c r="AY528" s="17" t="s">
        <v>174</v>
      </c>
      <c r="BE528" s="144">
        <f>IF(N528="základní",J528,0)</f>
        <v>0</v>
      </c>
      <c r="BF528" s="144">
        <f>IF(N528="snížená",J528,0)</f>
        <v>0</v>
      </c>
      <c r="BG528" s="144">
        <f>IF(N528="zákl. přenesená",J528,0)</f>
        <v>0</v>
      </c>
      <c r="BH528" s="144">
        <f>IF(N528="sníž. přenesená",J528,0)</f>
        <v>0</v>
      </c>
      <c r="BI528" s="144">
        <f>IF(N528="nulová",J528,0)</f>
        <v>0</v>
      </c>
      <c r="BJ528" s="17" t="s">
        <v>80</v>
      </c>
      <c r="BK528" s="144">
        <f>ROUND(I528*H528,2)</f>
        <v>0</v>
      </c>
      <c r="BL528" s="17" t="s">
        <v>315</v>
      </c>
      <c r="BM528" s="143" t="s">
        <v>969</v>
      </c>
    </row>
    <row r="529" spans="2:51" s="1" customFormat="1" ht="11.25">
      <c r="B529" s="32"/>
      <c r="D529" s="145" t="s">
        <v>182</v>
      </c>
      <c r="F529" s="146" t="s">
        <v>970</v>
      </c>
      <c r="I529" s="147"/>
      <c r="L529" s="32"/>
      <c r="M529" s="148"/>
      <c r="T529" s="53"/>
      <c r="AT529" s="17" t="s">
        <v>182</v>
      </c>
      <c r="AU529" s="17" t="s">
        <v>82</v>
      </c>
    </row>
    <row r="530" spans="2:51" s="12" customFormat="1" ht="11.25">
      <c r="B530" s="149"/>
      <c r="D530" s="150" t="s">
        <v>184</v>
      </c>
      <c r="E530" s="151" t="s">
        <v>21</v>
      </c>
      <c r="F530" s="152" t="s">
        <v>583</v>
      </c>
      <c r="H530" s="151" t="s">
        <v>21</v>
      </c>
      <c r="I530" s="153"/>
      <c r="L530" s="149"/>
      <c r="M530" s="154"/>
      <c r="T530" s="155"/>
      <c r="AT530" s="151" t="s">
        <v>184</v>
      </c>
      <c r="AU530" s="151" t="s">
        <v>82</v>
      </c>
      <c r="AV530" s="12" t="s">
        <v>80</v>
      </c>
      <c r="AW530" s="12" t="s">
        <v>186</v>
      </c>
      <c r="AX530" s="12" t="s">
        <v>73</v>
      </c>
      <c r="AY530" s="151" t="s">
        <v>174</v>
      </c>
    </row>
    <row r="531" spans="2:51" s="13" customFormat="1" ht="22.5">
      <c r="B531" s="156"/>
      <c r="D531" s="150" t="s">
        <v>184</v>
      </c>
      <c r="E531" s="157" t="s">
        <v>21</v>
      </c>
      <c r="F531" s="158" t="s">
        <v>939</v>
      </c>
      <c r="H531" s="159">
        <v>81.72</v>
      </c>
      <c r="I531" s="160"/>
      <c r="L531" s="156"/>
      <c r="M531" s="161"/>
      <c r="T531" s="162"/>
      <c r="AT531" s="157" t="s">
        <v>184</v>
      </c>
      <c r="AU531" s="157" t="s">
        <v>82</v>
      </c>
      <c r="AV531" s="13" t="s">
        <v>82</v>
      </c>
      <c r="AW531" s="13" t="s">
        <v>186</v>
      </c>
      <c r="AX531" s="13" t="s">
        <v>73</v>
      </c>
      <c r="AY531" s="157" t="s">
        <v>174</v>
      </c>
    </row>
    <row r="532" spans="2:51" s="13" customFormat="1" ht="22.5">
      <c r="B532" s="156"/>
      <c r="D532" s="150" t="s">
        <v>184</v>
      </c>
      <c r="E532" s="157" t="s">
        <v>21</v>
      </c>
      <c r="F532" s="158" t="s">
        <v>940</v>
      </c>
      <c r="H532" s="159">
        <v>44.63</v>
      </c>
      <c r="I532" s="160"/>
      <c r="L532" s="156"/>
      <c r="M532" s="161"/>
      <c r="T532" s="162"/>
      <c r="AT532" s="157" t="s">
        <v>184</v>
      </c>
      <c r="AU532" s="157" t="s">
        <v>82</v>
      </c>
      <c r="AV532" s="13" t="s">
        <v>82</v>
      </c>
      <c r="AW532" s="13" t="s">
        <v>186</v>
      </c>
      <c r="AX532" s="13" t="s">
        <v>73</v>
      </c>
      <c r="AY532" s="157" t="s">
        <v>174</v>
      </c>
    </row>
    <row r="533" spans="2:51" s="13" customFormat="1" ht="22.5">
      <c r="B533" s="156"/>
      <c r="D533" s="150" t="s">
        <v>184</v>
      </c>
      <c r="E533" s="157" t="s">
        <v>21</v>
      </c>
      <c r="F533" s="158" t="s">
        <v>941</v>
      </c>
      <c r="H533" s="159">
        <v>36.200000000000003</v>
      </c>
      <c r="I533" s="160"/>
      <c r="L533" s="156"/>
      <c r="M533" s="161"/>
      <c r="T533" s="162"/>
      <c r="AT533" s="157" t="s">
        <v>184</v>
      </c>
      <c r="AU533" s="157" t="s">
        <v>82</v>
      </c>
      <c r="AV533" s="13" t="s">
        <v>82</v>
      </c>
      <c r="AW533" s="13" t="s">
        <v>186</v>
      </c>
      <c r="AX533" s="13" t="s">
        <v>73</v>
      </c>
      <c r="AY533" s="157" t="s">
        <v>174</v>
      </c>
    </row>
    <row r="534" spans="2:51" s="13" customFormat="1" ht="22.5">
      <c r="B534" s="156"/>
      <c r="D534" s="150" t="s">
        <v>184</v>
      </c>
      <c r="E534" s="157" t="s">
        <v>21</v>
      </c>
      <c r="F534" s="158" t="s">
        <v>942</v>
      </c>
      <c r="H534" s="159">
        <v>13.6</v>
      </c>
      <c r="I534" s="160"/>
      <c r="L534" s="156"/>
      <c r="M534" s="161"/>
      <c r="T534" s="162"/>
      <c r="AT534" s="157" t="s">
        <v>184</v>
      </c>
      <c r="AU534" s="157" t="s">
        <v>82</v>
      </c>
      <c r="AV534" s="13" t="s">
        <v>82</v>
      </c>
      <c r="AW534" s="13" t="s">
        <v>186</v>
      </c>
      <c r="AX534" s="13" t="s">
        <v>73</v>
      </c>
      <c r="AY534" s="157" t="s">
        <v>174</v>
      </c>
    </row>
    <row r="535" spans="2:51" s="13" customFormat="1" ht="22.5">
      <c r="B535" s="156"/>
      <c r="D535" s="150" t="s">
        <v>184</v>
      </c>
      <c r="E535" s="157" t="s">
        <v>21</v>
      </c>
      <c r="F535" s="158" t="s">
        <v>943</v>
      </c>
      <c r="H535" s="159">
        <v>7.8</v>
      </c>
      <c r="I535" s="160"/>
      <c r="L535" s="156"/>
      <c r="M535" s="161"/>
      <c r="T535" s="162"/>
      <c r="AT535" s="157" t="s">
        <v>184</v>
      </c>
      <c r="AU535" s="157" t="s">
        <v>82</v>
      </c>
      <c r="AV535" s="13" t="s">
        <v>82</v>
      </c>
      <c r="AW535" s="13" t="s">
        <v>186</v>
      </c>
      <c r="AX535" s="13" t="s">
        <v>73</v>
      </c>
      <c r="AY535" s="157" t="s">
        <v>174</v>
      </c>
    </row>
    <row r="536" spans="2:51" s="15" customFormat="1" ht="11.25">
      <c r="B536" s="171"/>
      <c r="D536" s="150" t="s">
        <v>184</v>
      </c>
      <c r="E536" s="172" t="s">
        <v>21</v>
      </c>
      <c r="F536" s="173" t="s">
        <v>902</v>
      </c>
      <c r="H536" s="174">
        <v>183.95</v>
      </c>
      <c r="I536" s="175"/>
      <c r="L536" s="171"/>
      <c r="M536" s="176"/>
      <c r="T536" s="177"/>
      <c r="AT536" s="172" t="s">
        <v>184</v>
      </c>
      <c r="AU536" s="172" t="s">
        <v>82</v>
      </c>
      <c r="AV536" s="15" t="s">
        <v>108</v>
      </c>
      <c r="AW536" s="15" t="s">
        <v>186</v>
      </c>
      <c r="AX536" s="15" t="s">
        <v>73</v>
      </c>
      <c r="AY536" s="172" t="s">
        <v>174</v>
      </c>
    </row>
    <row r="537" spans="2:51" s="13" customFormat="1" ht="22.5">
      <c r="B537" s="156"/>
      <c r="D537" s="150" t="s">
        <v>184</v>
      </c>
      <c r="E537" s="157" t="s">
        <v>21</v>
      </c>
      <c r="F537" s="158" t="s">
        <v>952</v>
      </c>
      <c r="H537" s="159">
        <v>16.7</v>
      </c>
      <c r="I537" s="160"/>
      <c r="L537" s="156"/>
      <c r="M537" s="161"/>
      <c r="T537" s="162"/>
      <c r="AT537" s="157" t="s">
        <v>184</v>
      </c>
      <c r="AU537" s="157" t="s">
        <v>82</v>
      </c>
      <c r="AV537" s="13" t="s">
        <v>82</v>
      </c>
      <c r="AW537" s="13" t="s">
        <v>186</v>
      </c>
      <c r="AX537" s="13" t="s">
        <v>73</v>
      </c>
      <c r="AY537" s="157" t="s">
        <v>174</v>
      </c>
    </row>
    <row r="538" spans="2:51" s="13" customFormat="1" ht="22.5">
      <c r="B538" s="156"/>
      <c r="D538" s="150" t="s">
        <v>184</v>
      </c>
      <c r="E538" s="157" t="s">
        <v>21</v>
      </c>
      <c r="F538" s="158" t="s">
        <v>953</v>
      </c>
      <c r="H538" s="159">
        <v>50.28</v>
      </c>
      <c r="I538" s="160"/>
      <c r="L538" s="156"/>
      <c r="M538" s="161"/>
      <c r="T538" s="162"/>
      <c r="AT538" s="157" t="s">
        <v>184</v>
      </c>
      <c r="AU538" s="157" t="s">
        <v>82</v>
      </c>
      <c r="AV538" s="13" t="s">
        <v>82</v>
      </c>
      <c r="AW538" s="13" t="s">
        <v>186</v>
      </c>
      <c r="AX538" s="13" t="s">
        <v>73</v>
      </c>
      <c r="AY538" s="157" t="s">
        <v>174</v>
      </c>
    </row>
    <row r="539" spans="2:51" s="13" customFormat="1" ht="22.5">
      <c r="B539" s="156"/>
      <c r="D539" s="150" t="s">
        <v>184</v>
      </c>
      <c r="E539" s="157" t="s">
        <v>21</v>
      </c>
      <c r="F539" s="158" t="s">
        <v>954</v>
      </c>
      <c r="H539" s="159">
        <v>58.5</v>
      </c>
      <c r="I539" s="160"/>
      <c r="L539" s="156"/>
      <c r="M539" s="161"/>
      <c r="T539" s="162"/>
      <c r="AT539" s="157" t="s">
        <v>184</v>
      </c>
      <c r="AU539" s="157" t="s">
        <v>82</v>
      </c>
      <c r="AV539" s="13" t="s">
        <v>82</v>
      </c>
      <c r="AW539" s="13" t="s">
        <v>186</v>
      </c>
      <c r="AX539" s="13" t="s">
        <v>73</v>
      </c>
      <c r="AY539" s="157" t="s">
        <v>174</v>
      </c>
    </row>
    <row r="540" spans="2:51" s="13" customFormat="1" ht="22.5">
      <c r="B540" s="156"/>
      <c r="D540" s="150" t="s">
        <v>184</v>
      </c>
      <c r="E540" s="157" t="s">
        <v>21</v>
      </c>
      <c r="F540" s="158" t="s">
        <v>955</v>
      </c>
      <c r="H540" s="159">
        <v>31.5</v>
      </c>
      <c r="I540" s="160"/>
      <c r="L540" s="156"/>
      <c r="M540" s="161"/>
      <c r="T540" s="162"/>
      <c r="AT540" s="157" t="s">
        <v>184</v>
      </c>
      <c r="AU540" s="157" t="s">
        <v>82</v>
      </c>
      <c r="AV540" s="13" t="s">
        <v>82</v>
      </c>
      <c r="AW540" s="13" t="s">
        <v>186</v>
      </c>
      <c r="AX540" s="13" t="s">
        <v>73</v>
      </c>
      <c r="AY540" s="157" t="s">
        <v>174</v>
      </c>
    </row>
    <row r="541" spans="2:51" s="13" customFormat="1" ht="22.5">
      <c r="B541" s="156"/>
      <c r="D541" s="150" t="s">
        <v>184</v>
      </c>
      <c r="E541" s="157" t="s">
        <v>21</v>
      </c>
      <c r="F541" s="158" t="s">
        <v>956</v>
      </c>
      <c r="H541" s="159">
        <v>57.1</v>
      </c>
      <c r="I541" s="160"/>
      <c r="L541" s="156"/>
      <c r="M541" s="161"/>
      <c r="T541" s="162"/>
      <c r="AT541" s="157" t="s">
        <v>184</v>
      </c>
      <c r="AU541" s="157" t="s">
        <v>82</v>
      </c>
      <c r="AV541" s="13" t="s">
        <v>82</v>
      </c>
      <c r="AW541" s="13" t="s">
        <v>186</v>
      </c>
      <c r="AX541" s="13" t="s">
        <v>73</v>
      </c>
      <c r="AY541" s="157" t="s">
        <v>174</v>
      </c>
    </row>
    <row r="542" spans="2:51" s="13" customFormat="1" ht="22.5">
      <c r="B542" s="156"/>
      <c r="D542" s="150" t="s">
        <v>184</v>
      </c>
      <c r="E542" s="157" t="s">
        <v>21</v>
      </c>
      <c r="F542" s="158" t="s">
        <v>959</v>
      </c>
      <c r="H542" s="159">
        <v>22.8</v>
      </c>
      <c r="I542" s="160"/>
      <c r="L542" s="156"/>
      <c r="M542" s="161"/>
      <c r="T542" s="162"/>
      <c r="AT542" s="157" t="s">
        <v>184</v>
      </c>
      <c r="AU542" s="157" t="s">
        <v>82</v>
      </c>
      <c r="AV542" s="13" t="s">
        <v>82</v>
      </c>
      <c r="AW542" s="13" t="s">
        <v>186</v>
      </c>
      <c r="AX542" s="13" t="s">
        <v>73</v>
      </c>
      <c r="AY542" s="157" t="s">
        <v>174</v>
      </c>
    </row>
    <row r="543" spans="2:51" s="13" customFormat="1" ht="22.5">
      <c r="B543" s="156"/>
      <c r="D543" s="150" t="s">
        <v>184</v>
      </c>
      <c r="E543" s="157" t="s">
        <v>21</v>
      </c>
      <c r="F543" s="158" t="s">
        <v>960</v>
      </c>
      <c r="H543" s="159">
        <v>49.38</v>
      </c>
      <c r="I543" s="160"/>
      <c r="L543" s="156"/>
      <c r="M543" s="161"/>
      <c r="T543" s="162"/>
      <c r="AT543" s="157" t="s">
        <v>184</v>
      </c>
      <c r="AU543" s="157" t="s">
        <v>82</v>
      </c>
      <c r="AV543" s="13" t="s">
        <v>82</v>
      </c>
      <c r="AW543" s="13" t="s">
        <v>186</v>
      </c>
      <c r="AX543" s="13" t="s">
        <v>73</v>
      </c>
      <c r="AY543" s="157" t="s">
        <v>174</v>
      </c>
    </row>
    <row r="544" spans="2:51" s="15" customFormat="1" ht="11.25">
      <c r="B544" s="171"/>
      <c r="D544" s="150" t="s">
        <v>184</v>
      </c>
      <c r="E544" s="172" t="s">
        <v>21</v>
      </c>
      <c r="F544" s="173" t="s">
        <v>646</v>
      </c>
      <c r="H544" s="174">
        <v>286.26</v>
      </c>
      <c r="I544" s="175"/>
      <c r="L544" s="171"/>
      <c r="M544" s="176"/>
      <c r="T544" s="177"/>
      <c r="AT544" s="172" t="s">
        <v>184</v>
      </c>
      <c r="AU544" s="172" t="s">
        <v>82</v>
      </c>
      <c r="AV544" s="15" t="s">
        <v>108</v>
      </c>
      <c r="AW544" s="15" t="s">
        <v>186</v>
      </c>
      <c r="AX544" s="15" t="s">
        <v>73</v>
      </c>
      <c r="AY544" s="172" t="s">
        <v>174</v>
      </c>
    </row>
    <row r="545" spans="2:65" s="14" customFormat="1" ht="11.25">
      <c r="B545" s="163"/>
      <c r="D545" s="150" t="s">
        <v>184</v>
      </c>
      <c r="E545" s="164" t="s">
        <v>21</v>
      </c>
      <c r="F545" s="165" t="s">
        <v>226</v>
      </c>
      <c r="H545" s="166">
        <v>470.21</v>
      </c>
      <c r="I545" s="167"/>
      <c r="L545" s="163"/>
      <c r="M545" s="168"/>
      <c r="T545" s="169"/>
      <c r="AT545" s="164" t="s">
        <v>184</v>
      </c>
      <c r="AU545" s="164" t="s">
        <v>82</v>
      </c>
      <c r="AV545" s="14" t="s">
        <v>180</v>
      </c>
      <c r="AW545" s="14" t="s">
        <v>186</v>
      </c>
      <c r="AX545" s="14" t="s">
        <v>80</v>
      </c>
      <c r="AY545" s="164" t="s">
        <v>174</v>
      </c>
    </row>
    <row r="546" spans="2:65" s="1" customFormat="1" ht="16.5" customHeight="1">
      <c r="B546" s="32"/>
      <c r="C546" s="181" t="s">
        <v>971</v>
      </c>
      <c r="D546" s="181" t="s">
        <v>682</v>
      </c>
      <c r="E546" s="182" t="s">
        <v>972</v>
      </c>
      <c r="F546" s="183" t="s">
        <v>973</v>
      </c>
      <c r="G546" s="184" t="s">
        <v>431</v>
      </c>
      <c r="H546" s="185">
        <v>479.61399999999998</v>
      </c>
      <c r="I546" s="186"/>
      <c r="J546" s="187">
        <f>ROUND(I546*H546,2)</f>
        <v>0</v>
      </c>
      <c r="K546" s="183" t="s">
        <v>218</v>
      </c>
      <c r="L546" s="188"/>
      <c r="M546" s="189" t="s">
        <v>21</v>
      </c>
      <c r="N546" s="190" t="s">
        <v>44</v>
      </c>
      <c r="P546" s="141">
        <f>O546*H546</f>
        <v>0</v>
      </c>
      <c r="Q546" s="141">
        <v>2.7E-4</v>
      </c>
      <c r="R546" s="141">
        <f>Q546*H546</f>
        <v>0.12949578</v>
      </c>
      <c r="S546" s="141">
        <v>0</v>
      </c>
      <c r="T546" s="142">
        <f>S546*H546</f>
        <v>0</v>
      </c>
      <c r="AR546" s="143" t="s">
        <v>443</v>
      </c>
      <c r="AT546" s="143" t="s">
        <v>682</v>
      </c>
      <c r="AU546" s="143" t="s">
        <v>82</v>
      </c>
      <c r="AY546" s="17" t="s">
        <v>174</v>
      </c>
      <c r="BE546" s="144">
        <f>IF(N546="základní",J546,0)</f>
        <v>0</v>
      </c>
      <c r="BF546" s="144">
        <f>IF(N546="snížená",J546,0)</f>
        <v>0</v>
      </c>
      <c r="BG546" s="144">
        <f>IF(N546="zákl. přenesená",J546,0)</f>
        <v>0</v>
      </c>
      <c r="BH546" s="144">
        <f>IF(N546="sníž. přenesená",J546,0)</f>
        <v>0</v>
      </c>
      <c r="BI546" s="144">
        <f>IF(N546="nulová",J546,0)</f>
        <v>0</v>
      </c>
      <c r="BJ546" s="17" t="s">
        <v>80</v>
      </c>
      <c r="BK546" s="144">
        <f>ROUND(I546*H546,2)</f>
        <v>0</v>
      </c>
      <c r="BL546" s="17" t="s">
        <v>315</v>
      </c>
      <c r="BM546" s="143" t="s">
        <v>974</v>
      </c>
    </row>
    <row r="547" spans="2:65" s="12" customFormat="1" ht="11.25">
      <c r="B547" s="149"/>
      <c r="D547" s="150" t="s">
        <v>184</v>
      </c>
      <c r="E547" s="151" t="s">
        <v>21</v>
      </c>
      <c r="F547" s="152" t="s">
        <v>583</v>
      </c>
      <c r="H547" s="151" t="s">
        <v>21</v>
      </c>
      <c r="I547" s="153"/>
      <c r="L547" s="149"/>
      <c r="M547" s="154"/>
      <c r="T547" s="155"/>
      <c r="AT547" s="151" t="s">
        <v>184</v>
      </c>
      <c r="AU547" s="151" t="s">
        <v>82</v>
      </c>
      <c r="AV547" s="12" t="s">
        <v>80</v>
      </c>
      <c r="AW547" s="12" t="s">
        <v>186</v>
      </c>
      <c r="AX547" s="12" t="s">
        <v>73</v>
      </c>
      <c r="AY547" s="151" t="s">
        <v>174</v>
      </c>
    </row>
    <row r="548" spans="2:65" s="13" customFormat="1" ht="22.5">
      <c r="B548" s="156"/>
      <c r="D548" s="150" t="s">
        <v>184</v>
      </c>
      <c r="E548" s="157" t="s">
        <v>21</v>
      </c>
      <c r="F548" s="158" t="s">
        <v>939</v>
      </c>
      <c r="H548" s="159">
        <v>81.72</v>
      </c>
      <c r="I548" s="160"/>
      <c r="L548" s="156"/>
      <c r="M548" s="161"/>
      <c r="T548" s="162"/>
      <c r="AT548" s="157" t="s">
        <v>184</v>
      </c>
      <c r="AU548" s="157" t="s">
        <v>82</v>
      </c>
      <c r="AV548" s="13" t="s">
        <v>82</v>
      </c>
      <c r="AW548" s="13" t="s">
        <v>186</v>
      </c>
      <c r="AX548" s="13" t="s">
        <v>73</v>
      </c>
      <c r="AY548" s="157" t="s">
        <v>174</v>
      </c>
    </row>
    <row r="549" spans="2:65" s="13" customFormat="1" ht="22.5">
      <c r="B549" s="156"/>
      <c r="D549" s="150" t="s">
        <v>184</v>
      </c>
      <c r="E549" s="157" t="s">
        <v>21</v>
      </c>
      <c r="F549" s="158" t="s">
        <v>940</v>
      </c>
      <c r="H549" s="159">
        <v>44.63</v>
      </c>
      <c r="I549" s="160"/>
      <c r="L549" s="156"/>
      <c r="M549" s="161"/>
      <c r="T549" s="162"/>
      <c r="AT549" s="157" t="s">
        <v>184</v>
      </c>
      <c r="AU549" s="157" t="s">
        <v>82</v>
      </c>
      <c r="AV549" s="13" t="s">
        <v>82</v>
      </c>
      <c r="AW549" s="13" t="s">
        <v>186</v>
      </c>
      <c r="AX549" s="13" t="s">
        <v>73</v>
      </c>
      <c r="AY549" s="157" t="s">
        <v>174</v>
      </c>
    </row>
    <row r="550" spans="2:65" s="13" customFormat="1" ht="22.5">
      <c r="B550" s="156"/>
      <c r="D550" s="150" t="s">
        <v>184</v>
      </c>
      <c r="E550" s="157" t="s">
        <v>21</v>
      </c>
      <c r="F550" s="158" t="s">
        <v>941</v>
      </c>
      <c r="H550" s="159">
        <v>36.200000000000003</v>
      </c>
      <c r="I550" s="160"/>
      <c r="L550" s="156"/>
      <c r="M550" s="161"/>
      <c r="T550" s="162"/>
      <c r="AT550" s="157" t="s">
        <v>184</v>
      </c>
      <c r="AU550" s="157" t="s">
        <v>82</v>
      </c>
      <c r="AV550" s="13" t="s">
        <v>82</v>
      </c>
      <c r="AW550" s="13" t="s">
        <v>186</v>
      </c>
      <c r="AX550" s="13" t="s">
        <v>73</v>
      </c>
      <c r="AY550" s="157" t="s">
        <v>174</v>
      </c>
    </row>
    <row r="551" spans="2:65" s="13" customFormat="1" ht="22.5">
      <c r="B551" s="156"/>
      <c r="D551" s="150" t="s">
        <v>184</v>
      </c>
      <c r="E551" s="157" t="s">
        <v>21</v>
      </c>
      <c r="F551" s="158" t="s">
        <v>942</v>
      </c>
      <c r="H551" s="159">
        <v>13.6</v>
      </c>
      <c r="I551" s="160"/>
      <c r="L551" s="156"/>
      <c r="M551" s="161"/>
      <c r="T551" s="162"/>
      <c r="AT551" s="157" t="s">
        <v>184</v>
      </c>
      <c r="AU551" s="157" t="s">
        <v>82</v>
      </c>
      <c r="AV551" s="13" t="s">
        <v>82</v>
      </c>
      <c r="AW551" s="13" t="s">
        <v>186</v>
      </c>
      <c r="AX551" s="13" t="s">
        <v>73</v>
      </c>
      <c r="AY551" s="157" t="s">
        <v>174</v>
      </c>
    </row>
    <row r="552" spans="2:65" s="13" customFormat="1" ht="22.5">
      <c r="B552" s="156"/>
      <c r="D552" s="150" t="s">
        <v>184</v>
      </c>
      <c r="E552" s="157" t="s">
        <v>21</v>
      </c>
      <c r="F552" s="158" t="s">
        <v>943</v>
      </c>
      <c r="H552" s="159">
        <v>7.8</v>
      </c>
      <c r="I552" s="160"/>
      <c r="L552" s="156"/>
      <c r="M552" s="161"/>
      <c r="T552" s="162"/>
      <c r="AT552" s="157" t="s">
        <v>184</v>
      </c>
      <c r="AU552" s="157" t="s">
        <v>82</v>
      </c>
      <c r="AV552" s="13" t="s">
        <v>82</v>
      </c>
      <c r="AW552" s="13" t="s">
        <v>186</v>
      </c>
      <c r="AX552" s="13" t="s">
        <v>73</v>
      </c>
      <c r="AY552" s="157" t="s">
        <v>174</v>
      </c>
    </row>
    <row r="553" spans="2:65" s="15" customFormat="1" ht="11.25">
      <c r="B553" s="171"/>
      <c r="D553" s="150" t="s">
        <v>184</v>
      </c>
      <c r="E553" s="172" t="s">
        <v>21</v>
      </c>
      <c r="F553" s="173" t="s">
        <v>902</v>
      </c>
      <c r="H553" s="174">
        <v>183.95</v>
      </c>
      <c r="I553" s="175"/>
      <c r="L553" s="171"/>
      <c r="M553" s="176"/>
      <c r="T553" s="177"/>
      <c r="AT553" s="172" t="s">
        <v>184</v>
      </c>
      <c r="AU553" s="172" t="s">
        <v>82</v>
      </c>
      <c r="AV553" s="15" t="s">
        <v>108</v>
      </c>
      <c r="AW553" s="15" t="s">
        <v>186</v>
      </c>
      <c r="AX553" s="15" t="s">
        <v>73</v>
      </c>
      <c r="AY553" s="172" t="s">
        <v>174</v>
      </c>
    </row>
    <row r="554" spans="2:65" s="13" customFormat="1" ht="22.5">
      <c r="B554" s="156"/>
      <c r="D554" s="150" t="s">
        <v>184</v>
      </c>
      <c r="E554" s="157" t="s">
        <v>21</v>
      </c>
      <c r="F554" s="158" t="s">
        <v>952</v>
      </c>
      <c r="H554" s="159">
        <v>16.7</v>
      </c>
      <c r="I554" s="160"/>
      <c r="L554" s="156"/>
      <c r="M554" s="161"/>
      <c r="T554" s="162"/>
      <c r="AT554" s="157" t="s">
        <v>184</v>
      </c>
      <c r="AU554" s="157" t="s">
        <v>82</v>
      </c>
      <c r="AV554" s="13" t="s">
        <v>82</v>
      </c>
      <c r="AW554" s="13" t="s">
        <v>186</v>
      </c>
      <c r="AX554" s="13" t="s">
        <v>73</v>
      </c>
      <c r="AY554" s="157" t="s">
        <v>174</v>
      </c>
    </row>
    <row r="555" spans="2:65" s="13" customFormat="1" ht="22.5">
      <c r="B555" s="156"/>
      <c r="D555" s="150" t="s">
        <v>184</v>
      </c>
      <c r="E555" s="157" t="s">
        <v>21</v>
      </c>
      <c r="F555" s="158" t="s">
        <v>953</v>
      </c>
      <c r="H555" s="159">
        <v>50.28</v>
      </c>
      <c r="I555" s="160"/>
      <c r="L555" s="156"/>
      <c r="M555" s="161"/>
      <c r="T555" s="162"/>
      <c r="AT555" s="157" t="s">
        <v>184</v>
      </c>
      <c r="AU555" s="157" t="s">
        <v>82</v>
      </c>
      <c r="AV555" s="13" t="s">
        <v>82</v>
      </c>
      <c r="AW555" s="13" t="s">
        <v>186</v>
      </c>
      <c r="AX555" s="13" t="s">
        <v>73</v>
      </c>
      <c r="AY555" s="157" t="s">
        <v>174</v>
      </c>
    </row>
    <row r="556" spans="2:65" s="13" customFormat="1" ht="22.5">
      <c r="B556" s="156"/>
      <c r="D556" s="150" t="s">
        <v>184</v>
      </c>
      <c r="E556" s="157" t="s">
        <v>21</v>
      </c>
      <c r="F556" s="158" t="s">
        <v>954</v>
      </c>
      <c r="H556" s="159">
        <v>58.5</v>
      </c>
      <c r="I556" s="160"/>
      <c r="L556" s="156"/>
      <c r="M556" s="161"/>
      <c r="T556" s="162"/>
      <c r="AT556" s="157" t="s">
        <v>184</v>
      </c>
      <c r="AU556" s="157" t="s">
        <v>82</v>
      </c>
      <c r="AV556" s="13" t="s">
        <v>82</v>
      </c>
      <c r="AW556" s="13" t="s">
        <v>186</v>
      </c>
      <c r="AX556" s="13" t="s">
        <v>73</v>
      </c>
      <c r="AY556" s="157" t="s">
        <v>174</v>
      </c>
    </row>
    <row r="557" spans="2:65" s="13" customFormat="1" ht="22.5">
      <c r="B557" s="156"/>
      <c r="D557" s="150" t="s">
        <v>184</v>
      </c>
      <c r="E557" s="157" t="s">
        <v>21</v>
      </c>
      <c r="F557" s="158" t="s">
        <v>955</v>
      </c>
      <c r="H557" s="159">
        <v>31.5</v>
      </c>
      <c r="I557" s="160"/>
      <c r="L557" s="156"/>
      <c r="M557" s="161"/>
      <c r="T557" s="162"/>
      <c r="AT557" s="157" t="s">
        <v>184</v>
      </c>
      <c r="AU557" s="157" t="s">
        <v>82</v>
      </c>
      <c r="AV557" s="13" t="s">
        <v>82</v>
      </c>
      <c r="AW557" s="13" t="s">
        <v>186</v>
      </c>
      <c r="AX557" s="13" t="s">
        <v>73</v>
      </c>
      <c r="AY557" s="157" t="s">
        <v>174</v>
      </c>
    </row>
    <row r="558" spans="2:65" s="13" customFormat="1" ht="22.5">
      <c r="B558" s="156"/>
      <c r="D558" s="150" t="s">
        <v>184</v>
      </c>
      <c r="E558" s="157" t="s">
        <v>21</v>
      </c>
      <c r="F558" s="158" t="s">
        <v>956</v>
      </c>
      <c r="H558" s="159">
        <v>57.1</v>
      </c>
      <c r="I558" s="160"/>
      <c r="L558" s="156"/>
      <c r="M558" s="161"/>
      <c r="T558" s="162"/>
      <c r="AT558" s="157" t="s">
        <v>184</v>
      </c>
      <c r="AU558" s="157" t="s">
        <v>82</v>
      </c>
      <c r="AV558" s="13" t="s">
        <v>82</v>
      </c>
      <c r="AW558" s="13" t="s">
        <v>186</v>
      </c>
      <c r="AX558" s="13" t="s">
        <v>73</v>
      </c>
      <c r="AY558" s="157" t="s">
        <v>174</v>
      </c>
    </row>
    <row r="559" spans="2:65" s="13" customFormat="1" ht="22.5">
      <c r="B559" s="156"/>
      <c r="D559" s="150" t="s">
        <v>184</v>
      </c>
      <c r="E559" s="157" t="s">
        <v>21</v>
      </c>
      <c r="F559" s="158" t="s">
        <v>959</v>
      </c>
      <c r="H559" s="159">
        <v>22.8</v>
      </c>
      <c r="I559" s="160"/>
      <c r="L559" s="156"/>
      <c r="M559" s="161"/>
      <c r="T559" s="162"/>
      <c r="AT559" s="157" t="s">
        <v>184</v>
      </c>
      <c r="AU559" s="157" t="s">
        <v>82</v>
      </c>
      <c r="AV559" s="13" t="s">
        <v>82</v>
      </c>
      <c r="AW559" s="13" t="s">
        <v>186</v>
      </c>
      <c r="AX559" s="13" t="s">
        <v>73</v>
      </c>
      <c r="AY559" s="157" t="s">
        <v>174</v>
      </c>
    </row>
    <row r="560" spans="2:65" s="13" customFormat="1" ht="22.5">
      <c r="B560" s="156"/>
      <c r="D560" s="150" t="s">
        <v>184</v>
      </c>
      <c r="E560" s="157" t="s">
        <v>21</v>
      </c>
      <c r="F560" s="158" t="s">
        <v>960</v>
      </c>
      <c r="H560" s="159">
        <v>49.38</v>
      </c>
      <c r="I560" s="160"/>
      <c r="L560" s="156"/>
      <c r="M560" s="161"/>
      <c r="T560" s="162"/>
      <c r="AT560" s="157" t="s">
        <v>184</v>
      </c>
      <c r="AU560" s="157" t="s">
        <v>82</v>
      </c>
      <c r="AV560" s="13" t="s">
        <v>82</v>
      </c>
      <c r="AW560" s="13" t="s">
        <v>186</v>
      </c>
      <c r="AX560" s="13" t="s">
        <v>73</v>
      </c>
      <c r="AY560" s="157" t="s">
        <v>174</v>
      </c>
    </row>
    <row r="561" spans="2:65" s="15" customFormat="1" ht="11.25">
      <c r="B561" s="171"/>
      <c r="D561" s="150" t="s">
        <v>184</v>
      </c>
      <c r="E561" s="172" t="s">
        <v>21</v>
      </c>
      <c r="F561" s="173" t="s">
        <v>646</v>
      </c>
      <c r="H561" s="174">
        <v>286.26</v>
      </c>
      <c r="I561" s="175"/>
      <c r="L561" s="171"/>
      <c r="M561" s="176"/>
      <c r="T561" s="177"/>
      <c r="AT561" s="172" t="s">
        <v>184</v>
      </c>
      <c r="AU561" s="172" t="s">
        <v>82</v>
      </c>
      <c r="AV561" s="15" t="s">
        <v>108</v>
      </c>
      <c r="AW561" s="15" t="s">
        <v>186</v>
      </c>
      <c r="AX561" s="15" t="s">
        <v>73</v>
      </c>
      <c r="AY561" s="172" t="s">
        <v>174</v>
      </c>
    </row>
    <row r="562" spans="2:65" s="14" customFormat="1" ht="11.25">
      <c r="B562" s="163"/>
      <c r="D562" s="150" t="s">
        <v>184</v>
      </c>
      <c r="E562" s="164" t="s">
        <v>21</v>
      </c>
      <c r="F562" s="165" t="s">
        <v>226</v>
      </c>
      <c r="H562" s="166">
        <v>470.21</v>
      </c>
      <c r="I562" s="167"/>
      <c r="L562" s="163"/>
      <c r="M562" s="168"/>
      <c r="T562" s="169"/>
      <c r="AT562" s="164" t="s">
        <v>184</v>
      </c>
      <c r="AU562" s="164" t="s">
        <v>82</v>
      </c>
      <c r="AV562" s="14" t="s">
        <v>180</v>
      </c>
      <c r="AW562" s="14" t="s">
        <v>186</v>
      </c>
      <c r="AX562" s="14" t="s">
        <v>80</v>
      </c>
      <c r="AY562" s="164" t="s">
        <v>174</v>
      </c>
    </row>
    <row r="563" spans="2:65" s="13" customFormat="1" ht="11.25">
      <c r="B563" s="156"/>
      <c r="D563" s="150" t="s">
        <v>184</v>
      </c>
      <c r="F563" s="158" t="s">
        <v>975</v>
      </c>
      <c r="H563" s="159">
        <v>479.61399999999998</v>
      </c>
      <c r="I563" s="160"/>
      <c r="L563" s="156"/>
      <c r="M563" s="161"/>
      <c r="T563" s="162"/>
      <c r="AT563" s="157" t="s">
        <v>184</v>
      </c>
      <c r="AU563" s="157" t="s">
        <v>82</v>
      </c>
      <c r="AV563" s="13" t="s">
        <v>82</v>
      </c>
      <c r="AW563" s="13" t="s">
        <v>4</v>
      </c>
      <c r="AX563" s="13" t="s">
        <v>80</v>
      </c>
      <c r="AY563" s="157" t="s">
        <v>174</v>
      </c>
    </row>
    <row r="564" spans="2:65" s="1" customFormat="1" ht="16.5" customHeight="1">
      <c r="B564" s="32"/>
      <c r="C564" s="132" t="s">
        <v>976</v>
      </c>
      <c r="D564" s="132" t="s">
        <v>176</v>
      </c>
      <c r="E564" s="133" t="s">
        <v>977</v>
      </c>
      <c r="F564" s="134" t="s">
        <v>978</v>
      </c>
      <c r="G564" s="135" t="s">
        <v>431</v>
      </c>
      <c r="H564" s="136">
        <v>470.21</v>
      </c>
      <c r="I564" s="137"/>
      <c r="J564" s="138">
        <f>ROUND(I564*H564,2)</f>
        <v>0</v>
      </c>
      <c r="K564" s="134" t="s">
        <v>179</v>
      </c>
      <c r="L564" s="32"/>
      <c r="M564" s="139" t="s">
        <v>21</v>
      </c>
      <c r="N564" s="140" t="s">
        <v>44</v>
      </c>
      <c r="P564" s="141">
        <f>O564*H564</f>
        <v>0</v>
      </c>
      <c r="Q564" s="141">
        <v>0</v>
      </c>
      <c r="R564" s="141">
        <f>Q564*H564</f>
        <v>0</v>
      </c>
      <c r="S564" s="141">
        <v>0</v>
      </c>
      <c r="T564" s="142">
        <f>S564*H564</f>
        <v>0</v>
      </c>
      <c r="AR564" s="143" t="s">
        <v>315</v>
      </c>
      <c r="AT564" s="143" t="s">
        <v>176</v>
      </c>
      <c r="AU564" s="143" t="s">
        <v>82</v>
      </c>
      <c r="AY564" s="17" t="s">
        <v>174</v>
      </c>
      <c r="BE564" s="144">
        <f>IF(N564="základní",J564,0)</f>
        <v>0</v>
      </c>
      <c r="BF564" s="144">
        <f>IF(N564="snížená",J564,0)</f>
        <v>0</v>
      </c>
      <c r="BG564" s="144">
        <f>IF(N564="zákl. přenesená",J564,0)</f>
        <v>0</v>
      </c>
      <c r="BH564" s="144">
        <f>IF(N564="sníž. přenesená",J564,0)</f>
        <v>0</v>
      </c>
      <c r="BI564" s="144">
        <f>IF(N564="nulová",J564,0)</f>
        <v>0</v>
      </c>
      <c r="BJ564" s="17" t="s">
        <v>80</v>
      </c>
      <c r="BK564" s="144">
        <f>ROUND(I564*H564,2)</f>
        <v>0</v>
      </c>
      <c r="BL564" s="17" t="s">
        <v>315</v>
      </c>
      <c r="BM564" s="143" t="s">
        <v>979</v>
      </c>
    </row>
    <row r="565" spans="2:65" s="1" customFormat="1" ht="11.25">
      <c r="B565" s="32"/>
      <c r="D565" s="145" t="s">
        <v>182</v>
      </c>
      <c r="F565" s="146" t="s">
        <v>980</v>
      </c>
      <c r="I565" s="147"/>
      <c r="L565" s="32"/>
      <c r="M565" s="148"/>
      <c r="T565" s="53"/>
      <c r="AT565" s="17" t="s">
        <v>182</v>
      </c>
      <c r="AU565" s="17" t="s">
        <v>82</v>
      </c>
    </row>
    <row r="566" spans="2:65" s="12" customFormat="1" ht="11.25">
      <c r="B566" s="149"/>
      <c r="D566" s="150" t="s">
        <v>184</v>
      </c>
      <c r="E566" s="151" t="s">
        <v>21</v>
      </c>
      <c r="F566" s="152" t="s">
        <v>583</v>
      </c>
      <c r="H566" s="151" t="s">
        <v>21</v>
      </c>
      <c r="I566" s="153"/>
      <c r="L566" s="149"/>
      <c r="M566" s="154"/>
      <c r="T566" s="155"/>
      <c r="AT566" s="151" t="s">
        <v>184</v>
      </c>
      <c r="AU566" s="151" t="s">
        <v>82</v>
      </c>
      <c r="AV566" s="12" t="s">
        <v>80</v>
      </c>
      <c r="AW566" s="12" t="s">
        <v>186</v>
      </c>
      <c r="AX566" s="12" t="s">
        <v>73</v>
      </c>
      <c r="AY566" s="151" t="s">
        <v>174</v>
      </c>
    </row>
    <row r="567" spans="2:65" s="13" customFormat="1" ht="22.5">
      <c r="B567" s="156"/>
      <c r="D567" s="150" t="s">
        <v>184</v>
      </c>
      <c r="E567" s="157" t="s">
        <v>21</v>
      </c>
      <c r="F567" s="158" t="s">
        <v>939</v>
      </c>
      <c r="H567" s="159">
        <v>81.72</v>
      </c>
      <c r="I567" s="160"/>
      <c r="L567" s="156"/>
      <c r="M567" s="161"/>
      <c r="T567" s="162"/>
      <c r="AT567" s="157" t="s">
        <v>184</v>
      </c>
      <c r="AU567" s="157" t="s">
        <v>82</v>
      </c>
      <c r="AV567" s="13" t="s">
        <v>82</v>
      </c>
      <c r="AW567" s="13" t="s">
        <v>186</v>
      </c>
      <c r="AX567" s="13" t="s">
        <v>73</v>
      </c>
      <c r="AY567" s="157" t="s">
        <v>174</v>
      </c>
    </row>
    <row r="568" spans="2:65" s="13" customFormat="1" ht="22.5">
      <c r="B568" s="156"/>
      <c r="D568" s="150" t="s">
        <v>184</v>
      </c>
      <c r="E568" s="157" t="s">
        <v>21</v>
      </c>
      <c r="F568" s="158" t="s">
        <v>940</v>
      </c>
      <c r="H568" s="159">
        <v>44.63</v>
      </c>
      <c r="I568" s="160"/>
      <c r="L568" s="156"/>
      <c r="M568" s="161"/>
      <c r="T568" s="162"/>
      <c r="AT568" s="157" t="s">
        <v>184</v>
      </c>
      <c r="AU568" s="157" t="s">
        <v>82</v>
      </c>
      <c r="AV568" s="13" t="s">
        <v>82</v>
      </c>
      <c r="AW568" s="13" t="s">
        <v>186</v>
      </c>
      <c r="AX568" s="13" t="s">
        <v>73</v>
      </c>
      <c r="AY568" s="157" t="s">
        <v>174</v>
      </c>
    </row>
    <row r="569" spans="2:65" s="13" customFormat="1" ht="22.5">
      <c r="B569" s="156"/>
      <c r="D569" s="150" t="s">
        <v>184</v>
      </c>
      <c r="E569" s="157" t="s">
        <v>21</v>
      </c>
      <c r="F569" s="158" t="s">
        <v>941</v>
      </c>
      <c r="H569" s="159">
        <v>36.200000000000003</v>
      </c>
      <c r="I569" s="160"/>
      <c r="L569" s="156"/>
      <c r="M569" s="161"/>
      <c r="T569" s="162"/>
      <c r="AT569" s="157" t="s">
        <v>184</v>
      </c>
      <c r="AU569" s="157" t="s">
        <v>82</v>
      </c>
      <c r="AV569" s="13" t="s">
        <v>82</v>
      </c>
      <c r="AW569" s="13" t="s">
        <v>186</v>
      </c>
      <c r="AX569" s="13" t="s">
        <v>73</v>
      </c>
      <c r="AY569" s="157" t="s">
        <v>174</v>
      </c>
    </row>
    <row r="570" spans="2:65" s="13" customFormat="1" ht="22.5">
      <c r="B570" s="156"/>
      <c r="D570" s="150" t="s">
        <v>184</v>
      </c>
      <c r="E570" s="157" t="s">
        <v>21</v>
      </c>
      <c r="F570" s="158" t="s">
        <v>942</v>
      </c>
      <c r="H570" s="159">
        <v>13.6</v>
      </c>
      <c r="I570" s="160"/>
      <c r="L570" s="156"/>
      <c r="M570" s="161"/>
      <c r="T570" s="162"/>
      <c r="AT570" s="157" t="s">
        <v>184</v>
      </c>
      <c r="AU570" s="157" t="s">
        <v>82</v>
      </c>
      <c r="AV570" s="13" t="s">
        <v>82</v>
      </c>
      <c r="AW570" s="13" t="s">
        <v>186</v>
      </c>
      <c r="AX570" s="13" t="s">
        <v>73</v>
      </c>
      <c r="AY570" s="157" t="s">
        <v>174</v>
      </c>
    </row>
    <row r="571" spans="2:65" s="13" customFormat="1" ht="22.5">
      <c r="B571" s="156"/>
      <c r="D571" s="150" t="s">
        <v>184</v>
      </c>
      <c r="E571" s="157" t="s">
        <v>21</v>
      </c>
      <c r="F571" s="158" t="s">
        <v>943</v>
      </c>
      <c r="H571" s="159">
        <v>7.8</v>
      </c>
      <c r="I571" s="160"/>
      <c r="L571" s="156"/>
      <c r="M571" s="161"/>
      <c r="T571" s="162"/>
      <c r="AT571" s="157" t="s">
        <v>184</v>
      </c>
      <c r="AU571" s="157" t="s">
        <v>82</v>
      </c>
      <c r="AV571" s="13" t="s">
        <v>82</v>
      </c>
      <c r="AW571" s="13" t="s">
        <v>186</v>
      </c>
      <c r="AX571" s="13" t="s">
        <v>73</v>
      </c>
      <c r="AY571" s="157" t="s">
        <v>174</v>
      </c>
    </row>
    <row r="572" spans="2:65" s="15" customFormat="1" ht="11.25">
      <c r="B572" s="171"/>
      <c r="D572" s="150" t="s">
        <v>184</v>
      </c>
      <c r="E572" s="172" t="s">
        <v>21</v>
      </c>
      <c r="F572" s="173" t="s">
        <v>902</v>
      </c>
      <c r="H572" s="174">
        <v>183.95</v>
      </c>
      <c r="I572" s="175"/>
      <c r="L572" s="171"/>
      <c r="M572" s="176"/>
      <c r="T572" s="177"/>
      <c r="AT572" s="172" t="s">
        <v>184</v>
      </c>
      <c r="AU572" s="172" t="s">
        <v>82</v>
      </c>
      <c r="AV572" s="15" t="s">
        <v>108</v>
      </c>
      <c r="AW572" s="15" t="s">
        <v>186</v>
      </c>
      <c r="AX572" s="15" t="s">
        <v>73</v>
      </c>
      <c r="AY572" s="172" t="s">
        <v>174</v>
      </c>
    </row>
    <row r="573" spans="2:65" s="13" customFormat="1" ht="22.5">
      <c r="B573" s="156"/>
      <c r="D573" s="150" t="s">
        <v>184</v>
      </c>
      <c r="E573" s="157" t="s">
        <v>21</v>
      </c>
      <c r="F573" s="158" t="s">
        <v>952</v>
      </c>
      <c r="H573" s="159">
        <v>16.7</v>
      </c>
      <c r="I573" s="160"/>
      <c r="L573" s="156"/>
      <c r="M573" s="161"/>
      <c r="T573" s="162"/>
      <c r="AT573" s="157" t="s">
        <v>184</v>
      </c>
      <c r="AU573" s="157" t="s">
        <v>82</v>
      </c>
      <c r="AV573" s="13" t="s">
        <v>82</v>
      </c>
      <c r="AW573" s="13" t="s">
        <v>186</v>
      </c>
      <c r="AX573" s="13" t="s">
        <v>73</v>
      </c>
      <c r="AY573" s="157" t="s">
        <v>174</v>
      </c>
    </row>
    <row r="574" spans="2:65" s="13" customFormat="1" ht="22.5">
      <c r="B574" s="156"/>
      <c r="D574" s="150" t="s">
        <v>184</v>
      </c>
      <c r="E574" s="157" t="s">
        <v>21</v>
      </c>
      <c r="F574" s="158" t="s">
        <v>953</v>
      </c>
      <c r="H574" s="159">
        <v>50.28</v>
      </c>
      <c r="I574" s="160"/>
      <c r="L574" s="156"/>
      <c r="M574" s="161"/>
      <c r="T574" s="162"/>
      <c r="AT574" s="157" t="s">
        <v>184</v>
      </c>
      <c r="AU574" s="157" t="s">
        <v>82</v>
      </c>
      <c r="AV574" s="13" t="s">
        <v>82</v>
      </c>
      <c r="AW574" s="13" t="s">
        <v>186</v>
      </c>
      <c r="AX574" s="13" t="s">
        <v>73</v>
      </c>
      <c r="AY574" s="157" t="s">
        <v>174</v>
      </c>
    </row>
    <row r="575" spans="2:65" s="13" customFormat="1" ht="22.5">
      <c r="B575" s="156"/>
      <c r="D575" s="150" t="s">
        <v>184</v>
      </c>
      <c r="E575" s="157" t="s">
        <v>21</v>
      </c>
      <c r="F575" s="158" t="s">
        <v>954</v>
      </c>
      <c r="H575" s="159">
        <v>58.5</v>
      </c>
      <c r="I575" s="160"/>
      <c r="L575" s="156"/>
      <c r="M575" s="161"/>
      <c r="T575" s="162"/>
      <c r="AT575" s="157" t="s">
        <v>184</v>
      </c>
      <c r="AU575" s="157" t="s">
        <v>82</v>
      </c>
      <c r="AV575" s="13" t="s">
        <v>82</v>
      </c>
      <c r="AW575" s="13" t="s">
        <v>186</v>
      </c>
      <c r="AX575" s="13" t="s">
        <v>73</v>
      </c>
      <c r="AY575" s="157" t="s">
        <v>174</v>
      </c>
    </row>
    <row r="576" spans="2:65" s="13" customFormat="1" ht="22.5">
      <c r="B576" s="156"/>
      <c r="D576" s="150" t="s">
        <v>184</v>
      </c>
      <c r="E576" s="157" t="s">
        <v>21</v>
      </c>
      <c r="F576" s="158" t="s">
        <v>955</v>
      </c>
      <c r="H576" s="159">
        <v>31.5</v>
      </c>
      <c r="I576" s="160"/>
      <c r="L576" s="156"/>
      <c r="M576" s="161"/>
      <c r="T576" s="162"/>
      <c r="AT576" s="157" t="s">
        <v>184</v>
      </c>
      <c r="AU576" s="157" t="s">
        <v>82</v>
      </c>
      <c r="AV576" s="13" t="s">
        <v>82</v>
      </c>
      <c r="AW576" s="13" t="s">
        <v>186</v>
      </c>
      <c r="AX576" s="13" t="s">
        <v>73</v>
      </c>
      <c r="AY576" s="157" t="s">
        <v>174</v>
      </c>
    </row>
    <row r="577" spans="2:65" s="13" customFormat="1" ht="22.5">
      <c r="B577" s="156"/>
      <c r="D577" s="150" t="s">
        <v>184</v>
      </c>
      <c r="E577" s="157" t="s">
        <v>21</v>
      </c>
      <c r="F577" s="158" t="s">
        <v>956</v>
      </c>
      <c r="H577" s="159">
        <v>57.1</v>
      </c>
      <c r="I577" s="160"/>
      <c r="L577" s="156"/>
      <c r="M577" s="161"/>
      <c r="T577" s="162"/>
      <c r="AT577" s="157" t="s">
        <v>184</v>
      </c>
      <c r="AU577" s="157" t="s">
        <v>82</v>
      </c>
      <c r="AV577" s="13" t="s">
        <v>82</v>
      </c>
      <c r="AW577" s="13" t="s">
        <v>186</v>
      </c>
      <c r="AX577" s="13" t="s">
        <v>73</v>
      </c>
      <c r="AY577" s="157" t="s">
        <v>174</v>
      </c>
    </row>
    <row r="578" spans="2:65" s="13" customFormat="1" ht="22.5">
      <c r="B578" s="156"/>
      <c r="D578" s="150" t="s">
        <v>184</v>
      </c>
      <c r="E578" s="157" t="s">
        <v>21</v>
      </c>
      <c r="F578" s="158" t="s">
        <v>959</v>
      </c>
      <c r="H578" s="159">
        <v>22.8</v>
      </c>
      <c r="I578" s="160"/>
      <c r="L578" s="156"/>
      <c r="M578" s="161"/>
      <c r="T578" s="162"/>
      <c r="AT578" s="157" t="s">
        <v>184</v>
      </c>
      <c r="AU578" s="157" t="s">
        <v>82</v>
      </c>
      <c r="AV578" s="13" t="s">
        <v>82</v>
      </c>
      <c r="AW578" s="13" t="s">
        <v>186</v>
      </c>
      <c r="AX578" s="13" t="s">
        <v>73</v>
      </c>
      <c r="AY578" s="157" t="s">
        <v>174</v>
      </c>
    </row>
    <row r="579" spans="2:65" s="13" customFormat="1" ht="22.5">
      <c r="B579" s="156"/>
      <c r="D579" s="150" t="s">
        <v>184</v>
      </c>
      <c r="E579" s="157" t="s">
        <v>21</v>
      </c>
      <c r="F579" s="158" t="s">
        <v>960</v>
      </c>
      <c r="H579" s="159">
        <v>49.38</v>
      </c>
      <c r="I579" s="160"/>
      <c r="L579" s="156"/>
      <c r="M579" s="161"/>
      <c r="T579" s="162"/>
      <c r="AT579" s="157" t="s">
        <v>184</v>
      </c>
      <c r="AU579" s="157" t="s">
        <v>82</v>
      </c>
      <c r="AV579" s="13" t="s">
        <v>82</v>
      </c>
      <c r="AW579" s="13" t="s">
        <v>186</v>
      </c>
      <c r="AX579" s="13" t="s">
        <v>73</v>
      </c>
      <c r="AY579" s="157" t="s">
        <v>174</v>
      </c>
    </row>
    <row r="580" spans="2:65" s="15" customFormat="1" ht="11.25">
      <c r="B580" s="171"/>
      <c r="D580" s="150" t="s">
        <v>184</v>
      </c>
      <c r="E580" s="172" t="s">
        <v>21</v>
      </c>
      <c r="F580" s="173" t="s">
        <v>646</v>
      </c>
      <c r="H580" s="174">
        <v>286.26</v>
      </c>
      <c r="I580" s="175"/>
      <c r="L580" s="171"/>
      <c r="M580" s="176"/>
      <c r="T580" s="177"/>
      <c r="AT580" s="172" t="s">
        <v>184</v>
      </c>
      <c r="AU580" s="172" t="s">
        <v>82</v>
      </c>
      <c r="AV580" s="15" t="s">
        <v>108</v>
      </c>
      <c r="AW580" s="15" t="s">
        <v>186</v>
      </c>
      <c r="AX580" s="15" t="s">
        <v>73</v>
      </c>
      <c r="AY580" s="172" t="s">
        <v>174</v>
      </c>
    </row>
    <row r="581" spans="2:65" s="14" customFormat="1" ht="11.25">
      <c r="B581" s="163"/>
      <c r="D581" s="150" t="s">
        <v>184</v>
      </c>
      <c r="E581" s="164" t="s">
        <v>21</v>
      </c>
      <c r="F581" s="165" t="s">
        <v>226</v>
      </c>
      <c r="H581" s="166">
        <v>470.21</v>
      </c>
      <c r="I581" s="167"/>
      <c r="L581" s="163"/>
      <c r="M581" s="168"/>
      <c r="T581" s="169"/>
      <c r="AT581" s="164" t="s">
        <v>184</v>
      </c>
      <c r="AU581" s="164" t="s">
        <v>82</v>
      </c>
      <c r="AV581" s="14" t="s">
        <v>180</v>
      </c>
      <c r="AW581" s="14" t="s">
        <v>186</v>
      </c>
      <c r="AX581" s="14" t="s">
        <v>80</v>
      </c>
      <c r="AY581" s="164" t="s">
        <v>174</v>
      </c>
    </row>
    <row r="582" spans="2:65" s="1" customFormat="1" ht="16.5" customHeight="1">
      <c r="B582" s="32"/>
      <c r="C582" s="181" t="s">
        <v>981</v>
      </c>
      <c r="D582" s="181" t="s">
        <v>682</v>
      </c>
      <c r="E582" s="182" t="s">
        <v>982</v>
      </c>
      <c r="F582" s="183" t="s">
        <v>983</v>
      </c>
      <c r="G582" s="184" t="s">
        <v>431</v>
      </c>
      <c r="H582" s="185">
        <v>479.61399999999998</v>
      </c>
      <c r="I582" s="186"/>
      <c r="J582" s="187">
        <f>ROUND(I582*H582,2)</f>
        <v>0</v>
      </c>
      <c r="K582" s="183" t="s">
        <v>218</v>
      </c>
      <c r="L582" s="188"/>
      <c r="M582" s="189" t="s">
        <v>21</v>
      </c>
      <c r="N582" s="190" t="s">
        <v>44</v>
      </c>
      <c r="P582" s="141">
        <f>O582*H582</f>
        <v>0</v>
      </c>
      <c r="Q582" s="141">
        <v>2.7E-4</v>
      </c>
      <c r="R582" s="141">
        <f>Q582*H582</f>
        <v>0.12949578</v>
      </c>
      <c r="S582" s="141">
        <v>0</v>
      </c>
      <c r="T582" s="142">
        <f>S582*H582</f>
        <v>0</v>
      </c>
      <c r="AR582" s="143" t="s">
        <v>443</v>
      </c>
      <c r="AT582" s="143" t="s">
        <v>682</v>
      </c>
      <c r="AU582" s="143" t="s">
        <v>82</v>
      </c>
      <c r="AY582" s="17" t="s">
        <v>174</v>
      </c>
      <c r="BE582" s="144">
        <f>IF(N582="základní",J582,0)</f>
        <v>0</v>
      </c>
      <c r="BF582" s="144">
        <f>IF(N582="snížená",J582,0)</f>
        <v>0</v>
      </c>
      <c r="BG582" s="144">
        <f>IF(N582="zákl. přenesená",J582,0)</f>
        <v>0</v>
      </c>
      <c r="BH582" s="144">
        <f>IF(N582="sníž. přenesená",J582,0)</f>
        <v>0</v>
      </c>
      <c r="BI582" s="144">
        <f>IF(N582="nulová",J582,0)</f>
        <v>0</v>
      </c>
      <c r="BJ582" s="17" t="s">
        <v>80</v>
      </c>
      <c r="BK582" s="144">
        <f>ROUND(I582*H582,2)</f>
        <v>0</v>
      </c>
      <c r="BL582" s="17" t="s">
        <v>315</v>
      </c>
      <c r="BM582" s="143" t="s">
        <v>984</v>
      </c>
    </row>
    <row r="583" spans="2:65" s="12" customFormat="1" ht="11.25">
      <c r="B583" s="149"/>
      <c r="D583" s="150" t="s">
        <v>184</v>
      </c>
      <c r="E583" s="151" t="s">
        <v>21</v>
      </c>
      <c r="F583" s="152" t="s">
        <v>583</v>
      </c>
      <c r="H583" s="151" t="s">
        <v>21</v>
      </c>
      <c r="I583" s="153"/>
      <c r="L583" s="149"/>
      <c r="M583" s="154"/>
      <c r="T583" s="155"/>
      <c r="AT583" s="151" t="s">
        <v>184</v>
      </c>
      <c r="AU583" s="151" t="s">
        <v>82</v>
      </c>
      <c r="AV583" s="12" t="s">
        <v>80</v>
      </c>
      <c r="AW583" s="12" t="s">
        <v>186</v>
      </c>
      <c r="AX583" s="12" t="s">
        <v>73</v>
      </c>
      <c r="AY583" s="151" t="s">
        <v>174</v>
      </c>
    </row>
    <row r="584" spans="2:65" s="13" customFormat="1" ht="22.5">
      <c r="B584" s="156"/>
      <c r="D584" s="150" t="s">
        <v>184</v>
      </c>
      <c r="E584" s="157" t="s">
        <v>21</v>
      </c>
      <c r="F584" s="158" t="s">
        <v>939</v>
      </c>
      <c r="H584" s="159">
        <v>81.72</v>
      </c>
      <c r="I584" s="160"/>
      <c r="L584" s="156"/>
      <c r="M584" s="161"/>
      <c r="T584" s="162"/>
      <c r="AT584" s="157" t="s">
        <v>184</v>
      </c>
      <c r="AU584" s="157" t="s">
        <v>82</v>
      </c>
      <c r="AV584" s="13" t="s">
        <v>82</v>
      </c>
      <c r="AW584" s="13" t="s">
        <v>186</v>
      </c>
      <c r="AX584" s="13" t="s">
        <v>73</v>
      </c>
      <c r="AY584" s="157" t="s">
        <v>174</v>
      </c>
    </row>
    <row r="585" spans="2:65" s="13" customFormat="1" ht="22.5">
      <c r="B585" s="156"/>
      <c r="D585" s="150" t="s">
        <v>184</v>
      </c>
      <c r="E585" s="157" t="s">
        <v>21</v>
      </c>
      <c r="F585" s="158" t="s">
        <v>940</v>
      </c>
      <c r="H585" s="159">
        <v>44.63</v>
      </c>
      <c r="I585" s="160"/>
      <c r="L585" s="156"/>
      <c r="M585" s="161"/>
      <c r="T585" s="162"/>
      <c r="AT585" s="157" t="s">
        <v>184</v>
      </c>
      <c r="AU585" s="157" t="s">
        <v>82</v>
      </c>
      <c r="AV585" s="13" t="s">
        <v>82</v>
      </c>
      <c r="AW585" s="13" t="s">
        <v>186</v>
      </c>
      <c r="AX585" s="13" t="s">
        <v>73</v>
      </c>
      <c r="AY585" s="157" t="s">
        <v>174</v>
      </c>
    </row>
    <row r="586" spans="2:65" s="13" customFormat="1" ht="22.5">
      <c r="B586" s="156"/>
      <c r="D586" s="150" t="s">
        <v>184</v>
      </c>
      <c r="E586" s="157" t="s">
        <v>21</v>
      </c>
      <c r="F586" s="158" t="s">
        <v>941</v>
      </c>
      <c r="H586" s="159">
        <v>36.200000000000003</v>
      </c>
      <c r="I586" s="160"/>
      <c r="L586" s="156"/>
      <c r="M586" s="161"/>
      <c r="T586" s="162"/>
      <c r="AT586" s="157" t="s">
        <v>184</v>
      </c>
      <c r="AU586" s="157" t="s">
        <v>82</v>
      </c>
      <c r="AV586" s="13" t="s">
        <v>82</v>
      </c>
      <c r="AW586" s="13" t="s">
        <v>186</v>
      </c>
      <c r="AX586" s="13" t="s">
        <v>73</v>
      </c>
      <c r="AY586" s="157" t="s">
        <v>174</v>
      </c>
    </row>
    <row r="587" spans="2:65" s="13" customFormat="1" ht="22.5">
      <c r="B587" s="156"/>
      <c r="D587" s="150" t="s">
        <v>184</v>
      </c>
      <c r="E587" s="157" t="s">
        <v>21</v>
      </c>
      <c r="F587" s="158" t="s">
        <v>942</v>
      </c>
      <c r="H587" s="159">
        <v>13.6</v>
      </c>
      <c r="I587" s="160"/>
      <c r="L587" s="156"/>
      <c r="M587" s="161"/>
      <c r="T587" s="162"/>
      <c r="AT587" s="157" t="s">
        <v>184</v>
      </c>
      <c r="AU587" s="157" t="s">
        <v>82</v>
      </c>
      <c r="AV587" s="13" t="s">
        <v>82</v>
      </c>
      <c r="AW587" s="13" t="s">
        <v>186</v>
      </c>
      <c r="AX587" s="13" t="s">
        <v>73</v>
      </c>
      <c r="AY587" s="157" t="s">
        <v>174</v>
      </c>
    </row>
    <row r="588" spans="2:65" s="13" customFormat="1" ht="22.5">
      <c r="B588" s="156"/>
      <c r="D588" s="150" t="s">
        <v>184</v>
      </c>
      <c r="E588" s="157" t="s">
        <v>21</v>
      </c>
      <c r="F588" s="158" t="s">
        <v>943</v>
      </c>
      <c r="H588" s="159">
        <v>7.8</v>
      </c>
      <c r="I588" s="160"/>
      <c r="L588" s="156"/>
      <c r="M588" s="161"/>
      <c r="T588" s="162"/>
      <c r="AT588" s="157" t="s">
        <v>184</v>
      </c>
      <c r="AU588" s="157" t="s">
        <v>82</v>
      </c>
      <c r="AV588" s="13" t="s">
        <v>82</v>
      </c>
      <c r="AW588" s="13" t="s">
        <v>186</v>
      </c>
      <c r="AX588" s="13" t="s">
        <v>73</v>
      </c>
      <c r="AY588" s="157" t="s">
        <v>174</v>
      </c>
    </row>
    <row r="589" spans="2:65" s="15" customFormat="1" ht="11.25">
      <c r="B589" s="171"/>
      <c r="D589" s="150" t="s">
        <v>184</v>
      </c>
      <c r="E589" s="172" t="s">
        <v>21</v>
      </c>
      <c r="F589" s="173" t="s">
        <v>902</v>
      </c>
      <c r="H589" s="174">
        <v>183.95</v>
      </c>
      <c r="I589" s="175"/>
      <c r="L589" s="171"/>
      <c r="M589" s="176"/>
      <c r="T589" s="177"/>
      <c r="AT589" s="172" t="s">
        <v>184</v>
      </c>
      <c r="AU589" s="172" t="s">
        <v>82</v>
      </c>
      <c r="AV589" s="15" t="s">
        <v>108</v>
      </c>
      <c r="AW589" s="15" t="s">
        <v>186</v>
      </c>
      <c r="AX589" s="15" t="s">
        <v>73</v>
      </c>
      <c r="AY589" s="172" t="s">
        <v>174</v>
      </c>
    </row>
    <row r="590" spans="2:65" s="13" customFormat="1" ht="22.5">
      <c r="B590" s="156"/>
      <c r="D590" s="150" t="s">
        <v>184</v>
      </c>
      <c r="E590" s="157" t="s">
        <v>21</v>
      </c>
      <c r="F590" s="158" t="s">
        <v>952</v>
      </c>
      <c r="H590" s="159">
        <v>16.7</v>
      </c>
      <c r="I590" s="160"/>
      <c r="L590" s="156"/>
      <c r="M590" s="161"/>
      <c r="T590" s="162"/>
      <c r="AT590" s="157" t="s">
        <v>184</v>
      </c>
      <c r="AU590" s="157" t="s">
        <v>82</v>
      </c>
      <c r="AV590" s="13" t="s">
        <v>82</v>
      </c>
      <c r="AW590" s="13" t="s">
        <v>186</v>
      </c>
      <c r="AX590" s="13" t="s">
        <v>73</v>
      </c>
      <c r="AY590" s="157" t="s">
        <v>174</v>
      </c>
    </row>
    <row r="591" spans="2:65" s="13" customFormat="1" ht="22.5">
      <c r="B591" s="156"/>
      <c r="D591" s="150" t="s">
        <v>184</v>
      </c>
      <c r="E591" s="157" t="s">
        <v>21</v>
      </c>
      <c r="F591" s="158" t="s">
        <v>953</v>
      </c>
      <c r="H591" s="159">
        <v>50.28</v>
      </c>
      <c r="I591" s="160"/>
      <c r="L591" s="156"/>
      <c r="M591" s="161"/>
      <c r="T591" s="162"/>
      <c r="AT591" s="157" t="s">
        <v>184</v>
      </c>
      <c r="AU591" s="157" t="s">
        <v>82</v>
      </c>
      <c r="AV591" s="13" t="s">
        <v>82</v>
      </c>
      <c r="AW591" s="13" t="s">
        <v>186</v>
      </c>
      <c r="AX591" s="13" t="s">
        <v>73</v>
      </c>
      <c r="AY591" s="157" t="s">
        <v>174</v>
      </c>
    </row>
    <row r="592" spans="2:65" s="13" customFormat="1" ht="22.5">
      <c r="B592" s="156"/>
      <c r="D592" s="150" t="s">
        <v>184</v>
      </c>
      <c r="E592" s="157" t="s">
        <v>21</v>
      </c>
      <c r="F592" s="158" t="s">
        <v>954</v>
      </c>
      <c r="H592" s="159">
        <v>58.5</v>
      </c>
      <c r="I592" s="160"/>
      <c r="L592" s="156"/>
      <c r="M592" s="161"/>
      <c r="T592" s="162"/>
      <c r="AT592" s="157" t="s">
        <v>184</v>
      </c>
      <c r="AU592" s="157" t="s">
        <v>82</v>
      </c>
      <c r="AV592" s="13" t="s">
        <v>82</v>
      </c>
      <c r="AW592" s="13" t="s">
        <v>186</v>
      </c>
      <c r="AX592" s="13" t="s">
        <v>73</v>
      </c>
      <c r="AY592" s="157" t="s">
        <v>174</v>
      </c>
    </row>
    <row r="593" spans="2:65" s="13" customFormat="1" ht="22.5">
      <c r="B593" s="156"/>
      <c r="D593" s="150" t="s">
        <v>184</v>
      </c>
      <c r="E593" s="157" t="s">
        <v>21</v>
      </c>
      <c r="F593" s="158" t="s">
        <v>955</v>
      </c>
      <c r="H593" s="159">
        <v>31.5</v>
      </c>
      <c r="I593" s="160"/>
      <c r="L593" s="156"/>
      <c r="M593" s="161"/>
      <c r="T593" s="162"/>
      <c r="AT593" s="157" t="s">
        <v>184</v>
      </c>
      <c r="AU593" s="157" t="s">
        <v>82</v>
      </c>
      <c r="AV593" s="13" t="s">
        <v>82</v>
      </c>
      <c r="AW593" s="13" t="s">
        <v>186</v>
      </c>
      <c r="AX593" s="13" t="s">
        <v>73</v>
      </c>
      <c r="AY593" s="157" t="s">
        <v>174</v>
      </c>
    </row>
    <row r="594" spans="2:65" s="13" customFormat="1" ht="22.5">
      <c r="B594" s="156"/>
      <c r="D594" s="150" t="s">
        <v>184</v>
      </c>
      <c r="E594" s="157" t="s">
        <v>21</v>
      </c>
      <c r="F594" s="158" t="s">
        <v>956</v>
      </c>
      <c r="H594" s="159">
        <v>57.1</v>
      </c>
      <c r="I594" s="160"/>
      <c r="L594" s="156"/>
      <c r="M594" s="161"/>
      <c r="T594" s="162"/>
      <c r="AT594" s="157" t="s">
        <v>184</v>
      </c>
      <c r="AU594" s="157" t="s">
        <v>82</v>
      </c>
      <c r="AV594" s="13" t="s">
        <v>82</v>
      </c>
      <c r="AW594" s="13" t="s">
        <v>186</v>
      </c>
      <c r="AX594" s="13" t="s">
        <v>73</v>
      </c>
      <c r="AY594" s="157" t="s">
        <v>174</v>
      </c>
    </row>
    <row r="595" spans="2:65" s="13" customFormat="1" ht="22.5">
      <c r="B595" s="156"/>
      <c r="D595" s="150" t="s">
        <v>184</v>
      </c>
      <c r="E595" s="157" t="s">
        <v>21</v>
      </c>
      <c r="F595" s="158" t="s">
        <v>959</v>
      </c>
      <c r="H595" s="159">
        <v>22.8</v>
      </c>
      <c r="I595" s="160"/>
      <c r="L595" s="156"/>
      <c r="M595" s="161"/>
      <c r="T595" s="162"/>
      <c r="AT595" s="157" t="s">
        <v>184</v>
      </c>
      <c r="AU595" s="157" t="s">
        <v>82</v>
      </c>
      <c r="AV595" s="13" t="s">
        <v>82</v>
      </c>
      <c r="AW595" s="13" t="s">
        <v>186</v>
      </c>
      <c r="AX595" s="13" t="s">
        <v>73</v>
      </c>
      <c r="AY595" s="157" t="s">
        <v>174</v>
      </c>
    </row>
    <row r="596" spans="2:65" s="13" customFormat="1" ht="22.5">
      <c r="B596" s="156"/>
      <c r="D596" s="150" t="s">
        <v>184</v>
      </c>
      <c r="E596" s="157" t="s">
        <v>21</v>
      </c>
      <c r="F596" s="158" t="s">
        <v>960</v>
      </c>
      <c r="H596" s="159">
        <v>49.38</v>
      </c>
      <c r="I596" s="160"/>
      <c r="L596" s="156"/>
      <c r="M596" s="161"/>
      <c r="T596" s="162"/>
      <c r="AT596" s="157" t="s">
        <v>184</v>
      </c>
      <c r="AU596" s="157" t="s">
        <v>82</v>
      </c>
      <c r="AV596" s="13" t="s">
        <v>82</v>
      </c>
      <c r="AW596" s="13" t="s">
        <v>186</v>
      </c>
      <c r="AX596" s="13" t="s">
        <v>73</v>
      </c>
      <c r="AY596" s="157" t="s">
        <v>174</v>
      </c>
    </row>
    <row r="597" spans="2:65" s="15" customFormat="1" ht="11.25">
      <c r="B597" s="171"/>
      <c r="D597" s="150" t="s">
        <v>184</v>
      </c>
      <c r="E597" s="172" t="s">
        <v>21</v>
      </c>
      <c r="F597" s="173" t="s">
        <v>646</v>
      </c>
      <c r="H597" s="174">
        <v>286.26</v>
      </c>
      <c r="I597" s="175"/>
      <c r="L597" s="171"/>
      <c r="M597" s="176"/>
      <c r="T597" s="177"/>
      <c r="AT597" s="172" t="s">
        <v>184</v>
      </c>
      <c r="AU597" s="172" t="s">
        <v>82</v>
      </c>
      <c r="AV597" s="15" t="s">
        <v>108</v>
      </c>
      <c r="AW597" s="15" t="s">
        <v>186</v>
      </c>
      <c r="AX597" s="15" t="s">
        <v>73</v>
      </c>
      <c r="AY597" s="172" t="s">
        <v>174</v>
      </c>
    </row>
    <row r="598" spans="2:65" s="14" customFormat="1" ht="11.25">
      <c r="B598" s="163"/>
      <c r="D598" s="150" t="s">
        <v>184</v>
      </c>
      <c r="E598" s="164" t="s">
        <v>21</v>
      </c>
      <c r="F598" s="165" t="s">
        <v>226</v>
      </c>
      <c r="H598" s="166">
        <v>470.21</v>
      </c>
      <c r="I598" s="167"/>
      <c r="L598" s="163"/>
      <c r="M598" s="168"/>
      <c r="T598" s="169"/>
      <c r="AT598" s="164" t="s">
        <v>184</v>
      </c>
      <c r="AU598" s="164" t="s">
        <v>82</v>
      </c>
      <c r="AV598" s="14" t="s">
        <v>180</v>
      </c>
      <c r="AW598" s="14" t="s">
        <v>186</v>
      </c>
      <c r="AX598" s="14" t="s">
        <v>80</v>
      </c>
      <c r="AY598" s="164" t="s">
        <v>174</v>
      </c>
    </row>
    <row r="599" spans="2:65" s="13" customFormat="1" ht="11.25">
      <c r="B599" s="156"/>
      <c r="D599" s="150" t="s">
        <v>184</v>
      </c>
      <c r="F599" s="158" t="s">
        <v>975</v>
      </c>
      <c r="H599" s="159">
        <v>479.61399999999998</v>
      </c>
      <c r="I599" s="160"/>
      <c r="L599" s="156"/>
      <c r="M599" s="161"/>
      <c r="T599" s="162"/>
      <c r="AT599" s="157" t="s">
        <v>184</v>
      </c>
      <c r="AU599" s="157" t="s">
        <v>82</v>
      </c>
      <c r="AV599" s="13" t="s">
        <v>82</v>
      </c>
      <c r="AW599" s="13" t="s">
        <v>4</v>
      </c>
      <c r="AX599" s="13" t="s">
        <v>80</v>
      </c>
      <c r="AY599" s="157" t="s">
        <v>174</v>
      </c>
    </row>
    <row r="600" spans="2:65" s="1" customFormat="1" ht="16.5" customHeight="1">
      <c r="B600" s="32"/>
      <c r="C600" s="132" t="s">
        <v>985</v>
      </c>
      <c r="D600" s="132" t="s">
        <v>176</v>
      </c>
      <c r="E600" s="133" t="s">
        <v>986</v>
      </c>
      <c r="F600" s="134" t="s">
        <v>987</v>
      </c>
      <c r="G600" s="135" t="s">
        <v>133</v>
      </c>
      <c r="H600" s="136">
        <v>662.74</v>
      </c>
      <c r="I600" s="137"/>
      <c r="J600" s="138">
        <f>ROUND(I600*H600,2)</f>
        <v>0</v>
      </c>
      <c r="K600" s="134" t="s">
        <v>179</v>
      </c>
      <c r="L600" s="32"/>
      <c r="M600" s="139" t="s">
        <v>21</v>
      </c>
      <c r="N600" s="140" t="s">
        <v>44</v>
      </c>
      <c r="P600" s="141">
        <f>O600*H600</f>
        <v>0</v>
      </c>
      <c r="Q600" s="141">
        <v>0</v>
      </c>
      <c r="R600" s="141">
        <f>Q600*H600</f>
        <v>0</v>
      </c>
      <c r="S600" s="141">
        <v>0</v>
      </c>
      <c r="T600" s="142">
        <f>S600*H600</f>
        <v>0</v>
      </c>
      <c r="AR600" s="143" t="s">
        <v>315</v>
      </c>
      <c r="AT600" s="143" t="s">
        <v>176</v>
      </c>
      <c r="AU600" s="143" t="s">
        <v>82</v>
      </c>
      <c r="AY600" s="17" t="s">
        <v>174</v>
      </c>
      <c r="BE600" s="144">
        <f>IF(N600="základní",J600,0)</f>
        <v>0</v>
      </c>
      <c r="BF600" s="144">
        <f>IF(N600="snížená",J600,0)</f>
        <v>0</v>
      </c>
      <c r="BG600" s="144">
        <f>IF(N600="zákl. přenesená",J600,0)</f>
        <v>0</v>
      </c>
      <c r="BH600" s="144">
        <f>IF(N600="sníž. přenesená",J600,0)</f>
        <v>0</v>
      </c>
      <c r="BI600" s="144">
        <f>IF(N600="nulová",J600,0)</f>
        <v>0</v>
      </c>
      <c r="BJ600" s="17" t="s">
        <v>80</v>
      </c>
      <c r="BK600" s="144">
        <f>ROUND(I600*H600,2)</f>
        <v>0</v>
      </c>
      <c r="BL600" s="17" t="s">
        <v>315</v>
      </c>
      <c r="BM600" s="143" t="s">
        <v>988</v>
      </c>
    </row>
    <row r="601" spans="2:65" s="1" customFormat="1" ht="11.25">
      <c r="B601" s="32"/>
      <c r="D601" s="145" t="s">
        <v>182</v>
      </c>
      <c r="F601" s="146" t="s">
        <v>989</v>
      </c>
      <c r="I601" s="147"/>
      <c r="L601" s="32"/>
      <c r="M601" s="148"/>
      <c r="T601" s="53"/>
      <c r="AT601" s="17" t="s">
        <v>182</v>
      </c>
      <c r="AU601" s="17" t="s">
        <v>82</v>
      </c>
    </row>
    <row r="602" spans="2:65" s="13" customFormat="1" ht="11.25">
      <c r="B602" s="156"/>
      <c r="D602" s="150" t="s">
        <v>184</v>
      </c>
      <c r="E602" s="157" t="s">
        <v>21</v>
      </c>
      <c r="F602" s="158" t="s">
        <v>473</v>
      </c>
      <c r="H602" s="159">
        <v>662.74</v>
      </c>
      <c r="I602" s="160"/>
      <c r="L602" s="156"/>
      <c r="M602" s="161"/>
      <c r="T602" s="162"/>
      <c r="AT602" s="157" t="s">
        <v>184</v>
      </c>
      <c r="AU602" s="157" t="s">
        <v>82</v>
      </c>
      <c r="AV602" s="13" t="s">
        <v>82</v>
      </c>
      <c r="AW602" s="13" t="s">
        <v>186</v>
      </c>
      <c r="AX602" s="13" t="s">
        <v>80</v>
      </c>
      <c r="AY602" s="157" t="s">
        <v>174</v>
      </c>
    </row>
    <row r="603" spans="2:65" s="1" customFormat="1" ht="21.75" customHeight="1">
      <c r="B603" s="32"/>
      <c r="C603" s="132" t="s">
        <v>990</v>
      </c>
      <c r="D603" s="132" t="s">
        <v>176</v>
      </c>
      <c r="E603" s="133" t="s">
        <v>991</v>
      </c>
      <c r="F603" s="134" t="s">
        <v>992</v>
      </c>
      <c r="G603" s="135" t="s">
        <v>133</v>
      </c>
      <c r="H603" s="136">
        <v>1988.22</v>
      </c>
      <c r="I603" s="137"/>
      <c r="J603" s="138">
        <f>ROUND(I603*H603,2)</f>
        <v>0</v>
      </c>
      <c r="K603" s="134" t="s">
        <v>179</v>
      </c>
      <c r="L603" s="32"/>
      <c r="M603" s="139" t="s">
        <v>21</v>
      </c>
      <c r="N603" s="140" t="s">
        <v>44</v>
      </c>
      <c r="P603" s="141">
        <f>O603*H603</f>
        <v>0</v>
      </c>
      <c r="Q603" s="141">
        <v>3.0000000000000001E-5</v>
      </c>
      <c r="R603" s="141">
        <f>Q603*H603</f>
        <v>5.9646600000000001E-2</v>
      </c>
      <c r="S603" s="141">
        <v>0</v>
      </c>
      <c r="T603" s="142">
        <f>S603*H603</f>
        <v>0</v>
      </c>
      <c r="AR603" s="143" t="s">
        <v>315</v>
      </c>
      <c r="AT603" s="143" t="s">
        <v>176</v>
      </c>
      <c r="AU603" s="143" t="s">
        <v>82</v>
      </c>
      <c r="AY603" s="17" t="s">
        <v>174</v>
      </c>
      <c r="BE603" s="144">
        <f>IF(N603="základní",J603,0)</f>
        <v>0</v>
      </c>
      <c r="BF603" s="144">
        <f>IF(N603="snížená",J603,0)</f>
        <v>0</v>
      </c>
      <c r="BG603" s="144">
        <f>IF(N603="zákl. přenesená",J603,0)</f>
        <v>0</v>
      </c>
      <c r="BH603" s="144">
        <f>IF(N603="sníž. přenesená",J603,0)</f>
        <v>0</v>
      </c>
      <c r="BI603" s="144">
        <f>IF(N603="nulová",J603,0)</f>
        <v>0</v>
      </c>
      <c r="BJ603" s="17" t="s">
        <v>80</v>
      </c>
      <c r="BK603" s="144">
        <f>ROUND(I603*H603,2)</f>
        <v>0</v>
      </c>
      <c r="BL603" s="17" t="s">
        <v>315</v>
      </c>
      <c r="BM603" s="143" t="s">
        <v>993</v>
      </c>
    </row>
    <row r="604" spans="2:65" s="1" customFormat="1" ht="11.25">
      <c r="B604" s="32"/>
      <c r="D604" s="145" t="s">
        <v>182</v>
      </c>
      <c r="F604" s="146" t="s">
        <v>994</v>
      </c>
      <c r="I604" s="147"/>
      <c r="L604" s="32"/>
      <c r="M604" s="148"/>
      <c r="T604" s="53"/>
      <c r="AT604" s="17" t="s">
        <v>182</v>
      </c>
      <c r="AU604" s="17" t="s">
        <v>82</v>
      </c>
    </row>
    <row r="605" spans="2:65" s="13" customFormat="1" ht="11.25">
      <c r="B605" s="156"/>
      <c r="D605" s="150" t="s">
        <v>184</v>
      </c>
      <c r="E605" s="157" t="s">
        <v>21</v>
      </c>
      <c r="F605" s="158" t="s">
        <v>995</v>
      </c>
      <c r="H605" s="159">
        <v>1988.22</v>
      </c>
      <c r="I605" s="160"/>
      <c r="L605" s="156"/>
      <c r="M605" s="161"/>
      <c r="T605" s="162"/>
      <c r="AT605" s="157" t="s">
        <v>184</v>
      </c>
      <c r="AU605" s="157" t="s">
        <v>82</v>
      </c>
      <c r="AV605" s="13" t="s">
        <v>82</v>
      </c>
      <c r="AW605" s="13" t="s">
        <v>186</v>
      </c>
      <c r="AX605" s="13" t="s">
        <v>80</v>
      </c>
      <c r="AY605" s="157" t="s">
        <v>174</v>
      </c>
    </row>
    <row r="606" spans="2:65" s="1" customFormat="1" ht="33" customHeight="1">
      <c r="B606" s="32"/>
      <c r="C606" s="132" t="s">
        <v>996</v>
      </c>
      <c r="D606" s="132" t="s">
        <v>176</v>
      </c>
      <c r="E606" s="133" t="s">
        <v>997</v>
      </c>
      <c r="F606" s="134" t="s">
        <v>998</v>
      </c>
      <c r="G606" s="135" t="s">
        <v>133</v>
      </c>
      <c r="H606" s="136">
        <v>662.74</v>
      </c>
      <c r="I606" s="137"/>
      <c r="J606" s="138">
        <f>ROUND(I606*H606,2)</f>
        <v>0</v>
      </c>
      <c r="K606" s="134" t="s">
        <v>179</v>
      </c>
      <c r="L606" s="32"/>
      <c r="M606" s="139" t="s">
        <v>21</v>
      </c>
      <c r="N606" s="140" t="s">
        <v>44</v>
      </c>
      <c r="P606" s="141">
        <f>O606*H606</f>
        <v>0</v>
      </c>
      <c r="Q606" s="141">
        <v>8.4000000000000005E-2</v>
      </c>
      <c r="R606" s="141">
        <f>Q606*H606</f>
        <v>55.670160000000003</v>
      </c>
      <c r="S606" s="141">
        <v>0</v>
      </c>
      <c r="T606" s="142">
        <f>S606*H606</f>
        <v>0</v>
      </c>
      <c r="AR606" s="143" t="s">
        <v>315</v>
      </c>
      <c r="AT606" s="143" t="s">
        <v>176</v>
      </c>
      <c r="AU606" s="143" t="s">
        <v>82</v>
      </c>
      <c r="AY606" s="17" t="s">
        <v>174</v>
      </c>
      <c r="BE606" s="144">
        <f>IF(N606="základní",J606,0)</f>
        <v>0</v>
      </c>
      <c r="BF606" s="144">
        <f>IF(N606="snížená",J606,0)</f>
        <v>0</v>
      </c>
      <c r="BG606" s="144">
        <f>IF(N606="zákl. přenesená",J606,0)</f>
        <v>0</v>
      </c>
      <c r="BH606" s="144">
        <f>IF(N606="sníž. přenesená",J606,0)</f>
        <v>0</v>
      </c>
      <c r="BI606" s="144">
        <f>IF(N606="nulová",J606,0)</f>
        <v>0</v>
      </c>
      <c r="BJ606" s="17" t="s">
        <v>80</v>
      </c>
      <c r="BK606" s="144">
        <f>ROUND(I606*H606,2)</f>
        <v>0</v>
      </c>
      <c r="BL606" s="17" t="s">
        <v>315</v>
      </c>
      <c r="BM606" s="143" t="s">
        <v>999</v>
      </c>
    </row>
    <row r="607" spans="2:65" s="1" customFormat="1" ht="11.25">
      <c r="B607" s="32"/>
      <c r="D607" s="145" t="s">
        <v>182</v>
      </c>
      <c r="F607" s="146" t="s">
        <v>1000</v>
      </c>
      <c r="I607" s="147"/>
      <c r="L607" s="32"/>
      <c r="M607" s="148"/>
      <c r="T607" s="53"/>
      <c r="AT607" s="17" t="s">
        <v>182</v>
      </c>
      <c r="AU607" s="17" t="s">
        <v>82</v>
      </c>
    </row>
    <row r="608" spans="2:65" s="13" customFormat="1" ht="11.25">
      <c r="B608" s="156"/>
      <c r="D608" s="150" t="s">
        <v>184</v>
      </c>
      <c r="E608" s="157" t="s">
        <v>21</v>
      </c>
      <c r="F608" s="158" t="s">
        <v>473</v>
      </c>
      <c r="H608" s="159">
        <v>662.74</v>
      </c>
      <c r="I608" s="160"/>
      <c r="L608" s="156"/>
      <c r="M608" s="161"/>
      <c r="T608" s="162"/>
      <c r="AT608" s="157" t="s">
        <v>184</v>
      </c>
      <c r="AU608" s="157" t="s">
        <v>82</v>
      </c>
      <c r="AV608" s="13" t="s">
        <v>82</v>
      </c>
      <c r="AW608" s="13" t="s">
        <v>186</v>
      </c>
      <c r="AX608" s="13" t="s">
        <v>80</v>
      </c>
      <c r="AY608" s="157" t="s">
        <v>174</v>
      </c>
    </row>
    <row r="609" spans="2:65" s="1" customFormat="1" ht="24.2" customHeight="1">
      <c r="B609" s="32"/>
      <c r="C609" s="132" t="s">
        <v>1001</v>
      </c>
      <c r="D609" s="132" t="s">
        <v>176</v>
      </c>
      <c r="E609" s="133" t="s">
        <v>848</v>
      </c>
      <c r="F609" s="134" t="s">
        <v>849</v>
      </c>
      <c r="G609" s="135" t="s">
        <v>133</v>
      </c>
      <c r="H609" s="136">
        <v>662.74</v>
      </c>
      <c r="I609" s="137"/>
      <c r="J609" s="138">
        <f>ROUND(I609*H609,2)</f>
        <v>0</v>
      </c>
      <c r="K609" s="134" t="s">
        <v>179</v>
      </c>
      <c r="L609" s="32"/>
      <c r="M609" s="139" t="s">
        <v>21</v>
      </c>
      <c r="N609" s="140" t="s">
        <v>44</v>
      </c>
      <c r="P609" s="141">
        <f>O609*H609</f>
        <v>0</v>
      </c>
      <c r="Q609" s="141">
        <v>1.2E-4</v>
      </c>
      <c r="R609" s="141">
        <f>Q609*H609</f>
        <v>7.9528799999999997E-2</v>
      </c>
      <c r="S609" s="141">
        <v>0</v>
      </c>
      <c r="T609" s="142">
        <f>S609*H609</f>
        <v>0</v>
      </c>
      <c r="AR609" s="143" t="s">
        <v>315</v>
      </c>
      <c r="AT609" s="143" t="s">
        <v>176</v>
      </c>
      <c r="AU609" s="143" t="s">
        <v>82</v>
      </c>
      <c r="AY609" s="17" t="s">
        <v>174</v>
      </c>
      <c r="BE609" s="144">
        <f>IF(N609="základní",J609,0)</f>
        <v>0</v>
      </c>
      <c r="BF609" s="144">
        <f>IF(N609="snížená",J609,0)</f>
        <v>0</v>
      </c>
      <c r="BG609" s="144">
        <f>IF(N609="zákl. přenesená",J609,0)</f>
        <v>0</v>
      </c>
      <c r="BH609" s="144">
        <f>IF(N609="sníž. přenesená",J609,0)</f>
        <v>0</v>
      </c>
      <c r="BI609" s="144">
        <f>IF(N609="nulová",J609,0)</f>
        <v>0</v>
      </c>
      <c r="BJ609" s="17" t="s">
        <v>80</v>
      </c>
      <c r="BK609" s="144">
        <f>ROUND(I609*H609,2)</f>
        <v>0</v>
      </c>
      <c r="BL609" s="17" t="s">
        <v>315</v>
      </c>
      <c r="BM609" s="143" t="s">
        <v>1002</v>
      </c>
    </row>
    <row r="610" spans="2:65" s="1" customFormat="1" ht="11.25">
      <c r="B610" s="32"/>
      <c r="D610" s="145" t="s">
        <v>182</v>
      </c>
      <c r="F610" s="146" t="s">
        <v>851</v>
      </c>
      <c r="I610" s="147"/>
      <c r="L610" s="32"/>
      <c r="M610" s="148"/>
      <c r="T610" s="53"/>
      <c r="AT610" s="17" t="s">
        <v>182</v>
      </c>
      <c r="AU610" s="17" t="s">
        <v>82</v>
      </c>
    </row>
    <row r="611" spans="2:65" s="13" customFormat="1" ht="11.25">
      <c r="B611" s="156"/>
      <c r="D611" s="150" t="s">
        <v>184</v>
      </c>
      <c r="E611" s="157" t="s">
        <v>21</v>
      </c>
      <c r="F611" s="158" t="s">
        <v>473</v>
      </c>
      <c r="H611" s="159">
        <v>662.74</v>
      </c>
      <c r="I611" s="160"/>
      <c r="L611" s="156"/>
      <c r="M611" s="161"/>
      <c r="T611" s="162"/>
      <c r="AT611" s="157" t="s">
        <v>184</v>
      </c>
      <c r="AU611" s="157" t="s">
        <v>82</v>
      </c>
      <c r="AV611" s="13" t="s">
        <v>82</v>
      </c>
      <c r="AW611" s="13" t="s">
        <v>186</v>
      </c>
      <c r="AX611" s="13" t="s">
        <v>80</v>
      </c>
      <c r="AY611" s="157" t="s">
        <v>174</v>
      </c>
    </row>
    <row r="612" spans="2:65" s="1" customFormat="1" ht="33" customHeight="1">
      <c r="B612" s="32"/>
      <c r="C612" s="132" t="s">
        <v>1003</v>
      </c>
      <c r="D612" s="132" t="s">
        <v>176</v>
      </c>
      <c r="E612" s="133" t="s">
        <v>1004</v>
      </c>
      <c r="F612" s="134" t="s">
        <v>1005</v>
      </c>
      <c r="G612" s="135" t="s">
        <v>133</v>
      </c>
      <c r="H612" s="136">
        <v>662.74</v>
      </c>
      <c r="I612" s="137"/>
      <c r="J612" s="138">
        <f>ROUND(I612*H612,2)</f>
        <v>0</v>
      </c>
      <c r="K612" s="134" t="s">
        <v>179</v>
      </c>
      <c r="L612" s="32"/>
      <c r="M612" s="139" t="s">
        <v>21</v>
      </c>
      <c r="N612" s="140" t="s">
        <v>44</v>
      </c>
      <c r="P612" s="141">
        <f>O612*H612</f>
        <v>0</v>
      </c>
      <c r="Q612" s="141">
        <v>1.4999999999999999E-2</v>
      </c>
      <c r="R612" s="141">
        <f>Q612*H612</f>
        <v>9.9411000000000005</v>
      </c>
      <c r="S612" s="141">
        <v>0</v>
      </c>
      <c r="T612" s="142">
        <f>S612*H612</f>
        <v>0</v>
      </c>
      <c r="AR612" s="143" t="s">
        <v>315</v>
      </c>
      <c r="AT612" s="143" t="s">
        <v>176</v>
      </c>
      <c r="AU612" s="143" t="s">
        <v>82</v>
      </c>
      <c r="AY612" s="17" t="s">
        <v>174</v>
      </c>
      <c r="BE612" s="144">
        <f>IF(N612="základní",J612,0)</f>
        <v>0</v>
      </c>
      <c r="BF612" s="144">
        <f>IF(N612="snížená",J612,0)</f>
        <v>0</v>
      </c>
      <c r="BG612" s="144">
        <f>IF(N612="zákl. přenesená",J612,0)</f>
        <v>0</v>
      </c>
      <c r="BH612" s="144">
        <f>IF(N612="sníž. přenesená",J612,0)</f>
        <v>0</v>
      </c>
      <c r="BI612" s="144">
        <f>IF(N612="nulová",J612,0)</f>
        <v>0</v>
      </c>
      <c r="BJ612" s="17" t="s">
        <v>80</v>
      </c>
      <c r="BK612" s="144">
        <f>ROUND(I612*H612,2)</f>
        <v>0</v>
      </c>
      <c r="BL612" s="17" t="s">
        <v>315</v>
      </c>
      <c r="BM612" s="143" t="s">
        <v>1006</v>
      </c>
    </row>
    <row r="613" spans="2:65" s="1" customFormat="1" ht="11.25">
      <c r="B613" s="32"/>
      <c r="D613" s="145" t="s">
        <v>182</v>
      </c>
      <c r="F613" s="146" t="s">
        <v>1007</v>
      </c>
      <c r="I613" s="147"/>
      <c r="L613" s="32"/>
      <c r="M613" s="148"/>
      <c r="T613" s="53"/>
      <c r="AT613" s="17" t="s">
        <v>182</v>
      </c>
      <c r="AU613" s="17" t="s">
        <v>82</v>
      </c>
    </row>
    <row r="614" spans="2:65" s="13" customFormat="1" ht="11.25">
      <c r="B614" s="156"/>
      <c r="D614" s="150" t="s">
        <v>184</v>
      </c>
      <c r="E614" s="157" t="s">
        <v>21</v>
      </c>
      <c r="F614" s="158" t="s">
        <v>473</v>
      </c>
      <c r="H614" s="159">
        <v>662.74</v>
      </c>
      <c r="I614" s="160"/>
      <c r="L614" s="156"/>
      <c r="M614" s="161"/>
      <c r="T614" s="162"/>
      <c r="AT614" s="157" t="s">
        <v>184</v>
      </c>
      <c r="AU614" s="157" t="s">
        <v>82</v>
      </c>
      <c r="AV614" s="13" t="s">
        <v>82</v>
      </c>
      <c r="AW614" s="13" t="s">
        <v>186</v>
      </c>
      <c r="AX614" s="13" t="s">
        <v>80</v>
      </c>
      <c r="AY614" s="157" t="s">
        <v>174</v>
      </c>
    </row>
    <row r="615" spans="2:65" s="1" customFormat="1" ht="21.75" customHeight="1">
      <c r="B615" s="32"/>
      <c r="C615" s="132" t="s">
        <v>1008</v>
      </c>
      <c r="D615" s="132" t="s">
        <v>176</v>
      </c>
      <c r="E615" s="133" t="s">
        <v>1009</v>
      </c>
      <c r="F615" s="134" t="s">
        <v>1010</v>
      </c>
      <c r="G615" s="135" t="s">
        <v>133</v>
      </c>
      <c r="H615" s="136">
        <v>662.74</v>
      </c>
      <c r="I615" s="137"/>
      <c r="J615" s="138">
        <f>ROUND(I615*H615,2)</f>
        <v>0</v>
      </c>
      <c r="K615" s="134" t="s">
        <v>218</v>
      </c>
      <c r="L615" s="32"/>
      <c r="M615" s="139" t="s">
        <v>21</v>
      </c>
      <c r="N615" s="140" t="s">
        <v>44</v>
      </c>
      <c r="P615" s="141">
        <f>O615*H615</f>
        <v>0</v>
      </c>
      <c r="Q615" s="141">
        <v>2.9999999999999997E-4</v>
      </c>
      <c r="R615" s="141">
        <f>Q615*H615</f>
        <v>0.198822</v>
      </c>
      <c r="S615" s="141">
        <v>0</v>
      </c>
      <c r="T615" s="142">
        <f>S615*H615</f>
        <v>0</v>
      </c>
      <c r="AR615" s="143" t="s">
        <v>315</v>
      </c>
      <c r="AT615" s="143" t="s">
        <v>176</v>
      </c>
      <c r="AU615" s="143" t="s">
        <v>82</v>
      </c>
      <c r="AY615" s="17" t="s">
        <v>174</v>
      </c>
      <c r="BE615" s="144">
        <f>IF(N615="základní",J615,0)</f>
        <v>0</v>
      </c>
      <c r="BF615" s="144">
        <f>IF(N615="snížená",J615,0)</f>
        <v>0</v>
      </c>
      <c r="BG615" s="144">
        <f>IF(N615="zákl. přenesená",J615,0)</f>
        <v>0</v>
      </c>
      <c r="BH615" s="144">
        <f>IF(N615="sníž. přenesená",J615,0)</f>
        <v>0</v>
      </c>
      <c r="BI615" s="144">
        <f>IF(N615="nulová",J615,0)</f>
        <v>0</v>
      </c>
      <c r="BJ615" s="17" t="s">
        <v>80</v>
      </c>
      <c r="BK615" s="144">
        <f>ROUND(I615*H615,2)</f>
        <v>0</v>
      </c>
      <c r="BL615" s="17" t="s">
        <v>315</v>
      </c>
      <c r="BM615" s="143" t="s">
        <v>1011</v>
      </c>
    </row>
    <row r="616" spans="2:65" s="1" customFormat="1" ht="19.5">
      <c r="B616" s="32"/>
      <c r="D616" s="150" t="s">
        <v>220</v>
      </c>
      <c r="F616" s="170" t="s">
        <v>1012</v>
      </c>
      <c r="I616" s="147"/>
      <c r="L616" s="32"/>
      <c r="M616" s="148"/>
      <c r="T616" s="53"/>
      <c r="AT616" s="17" t="s">
        <v>220</v>
      </c>
      <c r="AU616" s="17" t="s">
        <v>82</v>
      </c>
    </row>
    <row r="617" spans="2:65" s="12" customFormat="1" ht="11.25">
      <c r="B617" s="149"/>
      <c r="D617" s="150" t="s">
        <v>184</v>
      </c>
      <c r="E617" s="151" t="s">
        <v>21</v>
      </c>
      <c r="F617" s="152" t="s">
        <v>583</v>
      </c>
      <c r="H617" s="151" t="s">
        <v>21</v>
      </c>
      <c r="I617" s="153"/>
      <c r="L617" s="149"/>
      <c r="M617" s="154"/>
      <c r="T617" s="155"/>
      <c r="AT617" s="151" t="s">
        <v>184</v>
      </c>
      <c r="AU617" s="151" t="s">
        <v>82</v>
      </c>
      <c r="AV617" s="12" t="s">
        <v>80</v>
      </c>
      <c r="AW617" s="12" t="s">
        <v>186</v>
      </c>
      <c r="AX617" s="12" t="s">
        <v>73</v>
      </c>
      <c r="AY617" s="151" t="s">
        <v>174</v>
      </c>
    </row>
    <row r="618" spans="2:65" s="13" customFormat="1" ht="11.25">
      <c r="B618" s="156"/>
      <c r="D618" s="150" t="s">
        <v>184</v>
      </c>
      <c r="E618" s="157" t="s">
        <v>21</v>
      </c>
      <c r="F618" s="158" t="s">
        <v>1013</v>
      </c>
      <c r="H618" s="159">
        <v>12.87</v>
      </c>
      <c r="I618" s="160"/>
      <c r="L618" s="156"/>
      <c r="M618" s="161"/>
      <c r="T618" s="162"/>
      <c r="AT618" s="157" t="s">
        <v>184</v>
      </c>
      <c r="AU618" s="157" t="s">
        <v>82</v>
      </c>
      <c r="AV618" s="13" t="s">
        <v>82</v>
      </c>
      <c r="AW618" s="13" t="s">
        <v>186</v>
      </c>
      <c r="AX618" s="13" t="s">
        <v>73</v>
      </c>
      <c r="AY618" s="157" t="s">
        <v>174</v>
      </c>
    </row>
    <row r="619" spans="2:65" s="13" customFormat="1" ht="11.25">
      <c r="B619" s="156"/>
      <c r="D619" s="150" t="s">
        <v>184</v>
      </c>
      <c r="E619" s="157" t="s">
        <v>21</v>
      </c>
      <c r="F619" s="158" t="s">
        <v>1014</v>
      </c>
      <c r="H619" s="159">
        <v>26.87</v>
      </c>
      <c r="I619" s="160"/>
      <c r="L619" s="156"/>
      <c r="M619" s="161"/>
      <c r="T619" s="162"/>
      <c r="AT619" s="157" t="s">
        <v>184</v>
      </c>
      <c r="AU619" s="157" t="s">
        <v>82</v>
      </c>
      <c r="AV619" s="13" t="s">
        <v>82</v>
      </c>
      <c r="AW619" s="13" t="s">
        <v>186</v>
      </c>
      <c r="AX619" s="13" t="s">
        <v>73</v>
      </c>
      <c r="AY619" s="157" t="s">
        <v>174</v>
      </c>
    </row>
    <row r="620" spans="2:65" s="13" customFormat="1" ht="11.25">
      <c r="B620" s="156"/>
      <c r="D620" s="150" t="s">
        <v>184</v>
      </c>
      <c r="E620" s="157" t="s">
        <v>21</v>
      </c>
      <c r="F620" s="158" t="s">
        <v>1015</v>
      </c>
      <c r="H620" s="159">
        <v>13.22</v>
      </c>
      <c r="I620" s="160"/>
      <c r="L620" s="156"/>
      <c r="M620" s="161"/>
      <c r="T620" s="162"/>
      <c r="AT620" s="157" t="s">
        <v>184</v>
      </c>
      <c r="AU620" s="157" t="s">
        <v>82</v>
      </c>
      <c r="AV620" s="13" t="s">
        <v>82</v>
      </c>
      <c r="AW620" s="13" t="s">
        <v>186</v>
      </c>
      <c r="AX620" s="13" t="s">
        <v>73</v>
      </c>
      <c r="AY620" s="157" t="s">
        <v>174</v>
      </c>
    </row>
    <row r="621" spans="2:65" s="13" customFormat="1" ht="11.25">
      <c r="B621" s="156"/>
      <c r="D621" s="150" t="s">
        <v>184</v>
      </c>
      <c r="E621" s="157" t="s">
        <v>21</v>
      </c>
      <c r="F621" s="158" t="s">
        <v>1016</v>
      </c>
      <c r="H621" s="159">
        <v>11.3</v>
      </c>
      <c r="I621" s="160"/>
      <c r="L621" s="156"/>
      <c r="M621" s="161"/>
      <c r="T621" s="162"/>
      <c r="AT621" s="157" t="s">
        <v>184</v>
      </c>
      <c r="AU621" s="157" t="s">
        <v>82</v>
      </c>
      <c r="AV621" s="13" t="s">
        <v>82</v>
      </c>
      <c r="AW621" s="13" t="s">
        <v>186</v>
      </c>
      <c r="AX621" s="13" t="s">
        <v>73</v>
      </c>
      <c r="AY621" s="157" t="s">
        <v>174</v>
      </c>
    </row>
    <row r="622" spans="2:65" s="13" customFormat="1" ht="11.25">
      <c r="B622" s="156"/>
      <c r="D622" s="150" t="s">
        <v>184</v>
      </c>
      <c r="E622" s="157" t="s">
        <v>21</v>
      </c>
      <c r="F622" s="158" t="s">
        <v>1017</v>
      </c>
      <c r="H622" s="159">
        <v>6.17</v>
      </c>
      <c r="I622" s="160"/>
      <c r="L622" s="156"/>
      <c r="M622" s="161"/>
      <c r="T622" s="162"/>
      <c r="AT622" s="157" t="s">
        <v>184</v>
      </c>
      <c r="AU622" s="157" t="s">
        <v>82</v>
      </c>
      <c r="AV622" s="13" t="s">
        <v>82</v>
      </c>
      <c r="AW622" s="13" t="s">
        <v>186</v>
      </c>
      <c r="AX622" s="13" t="s">
        <v>73</v>
      </c>
      <c r="AY622" s="157" t="s">
        <v>174</v>
      </c>
    </row>
    <row r="623" spans="2:65" s="13" customFormat="1" ht="11.25">
      <c r="B623" s="156"/>
      <c r="D623" s="150" t="s">
        <v>184</v>
      </c>
      <c r="E623" s="157" t="s">
        <v>21</v>
      </c>
      <c r="F623" s="158" t="s">
        <v>1018</v>
      </c>
      <c r="H623" s="159">
        <v>9.7200000000000006</v>
      </c>
      <c r="I623" s="160"/>
      <c r="L623" s="156"/>
      <c r="M623" s="161"/>
      <c r="T623" s="162"/>
      <c r="AT623" s="157" t="s">
        <v>184</v>
      </c>
      <c r="AU623" s="157" t="s">
        <v>82</v>
      </c>
      <c r="AV623" s="13" t="s">
        <v>82</v>
      </c>
      <c r="AW623" s="13" t="s">
        <v>186</v>
      </c>
      <c r="AX623" s="13" t="s">
        <v>73</v>
      </c>
      <c r="AY623" s="157" t="s">
        <v>174</v>
      </c>
    </row>
    <row r="624" spans="2:65" s="13" customFormat="1" ht="11.25">
      <c r="B624" s="156"/>
      <c r="D624" s="150" t="s">
        <v>184</v>
      </c>
      <c r="E624" s="157" t="s">
        <v>21</v>
      </c>
      <c r="F624" s="158" t="s">
        <v>1019</v>
      </c>
      <c r="H624" s="159">
        <v>4.6500000000000004</v>
      </c>
      <c r="I624" s="160"/>
      <c r="L624" s="156"/>
      <c r="M624" s="161"/>
      <c r="T624" s="162"/>
      <c r="AT624" s="157" t="s">
        <v>184</v>
      </c>
      <c r="AU624" s="157" t="s">
        <v>82</v>
      </c>
      <c r="AV624" s="13" t="s">
        <v>82</v>
      </c>
      <c r="AW624" s="13" t="s">
        <v>186</v>
      </c>
      <c r="AX624" s="13" t="s">
        <v>73</v>
      </c>
      <c r="AY624" s="157" t="s">
        <v>174</v>
      </c>
    </row>
    <row r="625" spans="2:51" s="13" customFormat="1" ht="11.25">
      <c r="B625" s="156"/>
      <c r="D625" s="150" t="s">
        <v>184</v>
      </c>
      <c r="E625" s="157" t="s">
        <v>21</v>
      </c>
      <c r="F625" s="158" t="s">
        <v>1020</v>
      </c>
      <c r="H625" s="159">
        <v>5.42</v>
      </c>
      <c r="I625" s="160"/>
      <c r="L625" s="156"/>
      <c r="M625" s="161"/>
      <c r="T625" s="162"/>
      <c r="AT625" s="157" t="s">
        <v>184</v>
      </c>
      <c r="AU625" s="157" t="s">
        <v>82</v>
      </c>
      <c r="AV625" s="13" t="s">
        <v>82</v>
      </c>
      <c r="AW625" s="13" t="s">
        <v>186</v>
      </c>
      <c r="AX625" s="13" t="s">
        <v>73</v>
      </c>
      <c r="AY625" s="157" t="s">
        <v>174</v>
      </c>
    </row>
    <row r="626" spans="2:51" s="13" customFormat="1" ht="11.25">
      <c r="B626" s="156"/>
      <c r="D626" s="150" t="s">
        <v>184</v>
      </c>
      <c r="E626" s="157" t="s">
        <v>21</v>
      </c>
      <c r="F626" s="158" t="s">
        <v>1021</v>
      </c>
      <c r="H626" s="159">
        <v>6.53</v>
      </c>
      <c r="I626" s="160"/>
      <c r="L626" s="156"/>
      <c r="M626" s="161"/>
      <c r="T626" s="162"/>
      <c r="AT626" s="157" t="s">
        <v>184</v>
      </c>
      <c r="AU626" s="157" t="s">
        <v>82</v>
      </c>
      <c r="AV626" s="13" t="s">
        <v>82</v>
      </c>
      <c r="AW626" s="13" t="s">
        <v>186</v>
      </c>
      <c r="AX626" s="13" t="s">
        <v>73</v>
      </c>
      <c r="AY626" s="157" t="s">
        <v>174</v>
      </c>
    </row>
    <row r="627" spans="2:51" s="13" customFormat="1" ht="11.25">
      <c r="B627" s="156"/>
      <c r="D627" s="150" t="s">
        <v>184</v>
      </c>
      <c r="E627" s="157" t="s">
        <v>21</v>
      </c>
      <c r="F627" s="158" t="s">
        <v>1022</v>
      </c>
      <c r="H627" s="159">
        <v>5.65</v>
      </c>
      <c r="I627" s="160"/>
      <c r="L627" s="156"/>
      <c r="M627" s="161"/>
      <c r="T627" s="162"/>
      <c r="AT627" s="157" t="s">
        <v>184</v>
      </c>
      <c r="AU627" s="157" t="s">
        <v>82</v>
      </c>
      <c r="AV627" s="13" t="s">
        <v>82</v>
      </c>
      <c r="AW627" s="13" t="s">
        <v>186</v>
      </c>
      <c r="AX627" s="13" t="s">
        <v>73</v>
      </c>
      <c r="AY627" s="157" t="s">
        <v>174</v>
      </c>
    </row>
    <row r="628" spans="2:51" s="13" customFormat="1" ht="11.25">
      <c r="B628" s="156"/>
      <c r="D628" s="150" t="s">
        <v>184</v>
      </c>
      <c r="E628" s="157" t="s">
        <v>21</v>
      </c>
      <c r="F628" s="158" t="s">
        <v>1023</v>
      </c>
      <c r="H628" s="159">
        <v>49.3</v>
      </c>
      <c r="I628" s="160"/>
      <c r="L628" s="156"/>
      <c r="M628" s="161"/>
      <c r="T628" s="162"/>
      <c r="AT628" s="157" t="s">
        <v>184</v>
      </c>
      <c r="AU628" s="157" t="s">
        <v>82</v>
      </c>
      <c r="AV628" s="13" t="s">
        <v>82</v>
      </c>
      <c r="AW628" s="13" t="s">
        <v>186</v>
      </c>
      <c r="AX628" s="13" t="s">
        <v>73</v>
      </c>
      <c r="AY628" s="157" t="s">
        <v>174</v>
      </c>
    </row>
    <row r="629" spans="2:51" s="13" customFormat="1" ht="11.25">
      <c r="B629" s="156"/>
      <c r="D629" s="150" t="s">
        <v>184</v>
      </c>
      <c r="E629" s="157" t="s">
        <v>21</v>
      </c>
      <c r="F629" s="158" t="s">
        <v>1024</v>
      </c>
      <c r="H629" s="159">
        <v>11.08</v>
      </c>
      <c r="I629" s="160"/>
      <c r="L629" s="156"/>
      <c r="M629" s="161"/>
      <c r="T629" s="162"/>
      <c r="AT629" s="157" t="s">
        <v>184</v>
      </c>
      <c r="AU629" s="157" t="s">
        <v>82</v>
      </c>
      <c r="AV629" s="13" t="s">
        <v>82</v>
      </c>
      <c r="AW629" s="13" t="s">
        <v>186</v>
      </c>
      <c r="AX629" s="13" t="s">
        <v>73</v>
      </c>
      <c r="AY629" s="157" t="s">
        <v>174</v>
      </c>
    </row>
    <row r="630" spans="2:51" s="13" customFormat="1" ht="11.25">
      <c r="B630" s="156"/>
      <c r="D630" s="150" t="s">
        <v>184</v>
      </c>
      <c r="E630" s="157" t="s">
        <v>21</v>
      </c>
      <c r="F630" s="158" t="s">
        <v>1025</v>
      </c>
      <c r="H630" s="159">
        <v>3.68</v>
      </c>
      <c r="I630" s="160"/>
      <c r="L630" s="156"/>
      <c r="M630" s="161"/>
      <c r="T630" s="162"/>
      <c r="AT630" s="157" t="s">
        <v>184</v>
      </c>
      <c r="AU630" s="157" t="s">
        <v>82</v>
      </c>
      <c r="AV630" s="13" t="s">
        <v>82</v>
      </c>
      <c r="AW630" s="13" t="s">
        <v>186</v>
      </c>
      <c r="AX630" s="13" t="s">
        <v>73</v>
      </c>
      <c r="AY630" s="157" t="s">
        <v>174</v>
      </c>
    </row>
    <row r="631" spans="2:51" s="15" customFormat="1" ht="11.25">
      <c r="B631" s="171"/>
      <c r="D631" s="150" t="s">
        <v>184</v>
      </c>
      <c r="E631" s="172" t="s">
        <v>21</v>
      </c>
      <c r="F631" s="173" t="s">
        <v>902</v>
      </c>
      <c r="H631" s="174">
        <v>166.46</v>
      </c>
      <c r="I631" s="175"/>
      <c r="L631" s="171"/>
      <c r="M631" s="176"/>
      <c r="T631" s="177"/>
      <c r="AT631" s="172" t="s">
        <v>184</v>
      </c>
      <c r="AU631" s="172" t="s">
        <v>82</v>
      </c>
      <c r="AV631" s="15" t="s">
        <v>108</v>
      </c>
      <c r="AW631" s="15" t="s">
        <v>186</v>
      </c>
      <c r="AX631" s="15" t="s">
        <v>73</v>
      </c>
      <c r="AY631" s="172" t="s">
        <v>174</v>
      </c>
    </row>
    <row r="632" spans="2:51" s="13" customFormat="1" ht="11.25">
      <c r="B632" s="156"/>
      <c r="D632" s="150" t="s">
        <v>184</v>
      </c>
      <c r="E632" s="157" t="s">
        <v>21</v>
      </c>
      <c r="F632" s="158" t="s">
        <v>1026</v>
      </c>
      <c r="H632" s="159">
        <v>8.8800000000000008</v>
      </c>
      <c r="I632" s="160"/>
      <c r="L632" s="156"/>
      <c r="M632" s="161"/>
      <c r="T632" s="162"/>
      <c r="AT632" s="157" t="s">
        <v>184</v>
      </c>
      <c r="AU632" s="157" t="s">
        <v>82</v>
      </c>
      <c r="AV632" s="13" t="s">
        <v>82</v>
      </c>
      <c r="AW632" s="13" t="s">
        <v>186</v>
      </c>
      <c r="AX632" s="13" t="s">
        <v>73</v>
      </c>
      <c r="AY632" s="157" t="s">
        <v>174</v>
      </c>
    </row>
    <row r="633" spans="2:51" s="13" customFormat="1" ht="11.25">
      <c r="B633" s="156"/>
      <c r="D633" s="150" t="s">
        <v>184</v>
      </c>
      <c r="E633" s="157" t="s">
        <v>21</v>
      </c>
      <c r="F633" s="158" t="s">
        <v>1027</v>
      </c>
      <c r="H633" s="159">
        <v>8.2799999999999994</v>
      </c>
      <c r="I633" s="160"/>
      <c r="L633" s="156"/>
      <c r="M633" s="161"/>
      <c r="T633" s="162"/>
      <c r="AT633" s="157" t="s">
        <v>184</v>
      </c>
      <c r="AU633" s="157" t="s">
        <v>82</v>
      </c>
      <c r="AV633" s="13" t="s">
        <v>82</v>
      </c>
      <c r="AW633" s="13" t="s">
        <v>186</v>
      </c>
      <c r="AX633" s="13" t="s">
        <v>73</v>
      </c>
      <c r="AY633" s="157" t="s">
        <v>174</v>
      </c>
    </row>
    <row r="634" spans="2:51" s="13" customFormat="1" ht="11.25">
      <c r="B634" s="156"/>
      <c r="D634" s="150" t="s">
        <v>184</v>
      </c>
      <c r="E634" s="157" t="s">
        <v>21</v>
      </c>
      <c r="F634" s="158" t="s">
        <v>1028</v>
      </c>
      <c r="H634" s="159">
        <v>11.98</v>
      </c>
      <c r="I634" s="160"/>
      <c r="L634" s="156"/>
      <c r="M634" s="161"/>
      <c r="T634" s="162"/>
      <c r="AT634" s="157" t="s">
        <v>184</v>
      </c>
      <c r="AU634" s="157" t="s">
        <v>82</v>
      </c>
      <c r="AV634" s="13" t="s">
        <v>82</v>
      </c>
      <c r="AW634" s="13" t="s">
        <v>186</v>
      </c>
      <c r="AX634" s="13" t="s">
        <v>73</v>
      </c>
      <c r="AY634" s="157" t="s">
        <v>174</v>
      </c>
    </row>
    <row r="635" spans="2:51" s="13" customFormat="1" ht="11.25">
      <c r="B635" s="156"/>
      <c r="D635" s="150" t="s">
        <v>184</v>
      </c>
      <c r="E635" s="157" t="s">
        <v>21</v>
      </c>
      <c r="F635" s="158" t="s">
        <v>1029</v>
      </c>
      <c r="H635" s="159">
        <v>12.13</v>
      </c>
      <c r="I635" s="160"/>
      <c r="L635" s="156"/>
      <c r="M635" s="161"/>
      <c r="T635" s="162"/>
      <c r="AT635" s="157" t="s">
        <v>184</v>
      </c>
      <c r="AU635" s="157" t="s">
        <v>82</v>
      </c>
      <c r="AV635" s="13" t="s">
        <v>82</v>
      </c>
      <c r="AW635" s="13" t="s">
        <v>186</v>
      </c>
      <c r="AX635" s="13" t="s">
        <v>73</v>
      </c>
      <c r="AY635" s="157" t="s">
        <v>174</v>
      </c>
    </row>
    <row r="636" spans="2:51" s="13" customFormat="1" ht="11.25">
      <c r="B636" s="156"/>
      <c r="D636" s="150" t="s">
        <v>184</v>
      </c>
      <c r="E636" s="157" t="s">
        <v>21</v>
      </c>
      <c r="F636" s="158" t="s">
        <v>1030</v>
      </c>
      <c r="H636" s="159">
        <v>79.13</v>
      </c>
      <c r="I636" s="160"/>
      <c r="L636" s="156"/>
      <c r="M636" s="161"/>
      <c r="T636" s="162"/>
      <c r="AT636" s="157" t="s">
        <v>184</v>
      </c>
      <c r="AU636" s="157" t="s">
        <v>82</v>
      </c>
      <c r="AV636" s="13" t="s">
        <v>82</v>
      </c>
      <c r="AW636" s="13" t="s">
        <v>186</v>
      </c>
      <c r="AX636" s="13" t="s">
        <v>73</v>
      </c>
      <c r="AY636" s="157" t="s">
        <v>174</v>
      </c>
    </row>
    <row r="637" spans="2:51" s="13" customFormat="1" ht="11.25">
      <c r="B637" s="156"/>
      <c r="D637" s="150" t="s">
        <v>184</v>
      </c>
      <c r="E637" s="157" t="s">
        <v>21</v>
      </c>
      <c r="F637" s="158" t="s">
        <v>1031</v>
      </c>
      <c r="H637" s="159">
        <v>108.42</v>
      </c>
      <c r="I637" s="160"/>
      <c r="L637" s="156"/>
      <c r="M637" s="161"/>
      <c r="T637" s="162"/>
      <c r="AT637" s="157" t="s">
        <v>184</v>
      </c>
      <c r="AU637" s="157" t="s">
        <v>82</v>
      </c>
      <c r="AV637" s="13" t="s">
        <v>82</v>
      </c>
      <c r="AW637" s="13" t="s">
        <v>186</v>
      </c>
      <c r="AX637" s="13" t="s">
        <v>73</v>
      </c>
      <c r="AY637" s="157" t="s">
        <v>174</v>
      </c>
    </row>
    <row r="638" spans="2:51" s="13" customFormat="1" ht="11.25">
      <c r="B638" s="156"/>
      <c r="D638" s="150" t="s">
        <v>184</v>
      </c>
      <c r="E638" s="157" t="s">
        <v>21</v>
      </c>
      <c r="F638" s="158" t="s">
        <v>1032</v>
      </c>
      <c r="H638" s="159">
        <v>46.59</v>
      </c>
      <c r="I638" s="160"/>
      <c r="L638" s="156"/>
      <c r="M638" s="161"/>
      <c r="T638" s="162"/>
      <c r="AT638" s="157" t="s">
        <v>184</v>
      </c>
      <c r="AU638" s="157" t="s">
        <v>82</v>
      </c>
      <c r="AV638" s="13" t="s">
        <v>82</v>
      </c>
      <c r="AW638" s="13" t="s">
        <v>186</v>
      </c>
      <c r="AX638" s="13" t="s">
        <v>73</v>
      </c>
      <c r="AY638" s="157" t="s">
        <v>174</v>
      </c>
    </row>
    <row r="639" spans="2:51" s="13" customFormat="1" ht="11.25">
      <c r="B639" s="156"/>
      <c r="D639" s="150" t="s">
        <v>184</v>
      </c>
      <c r="E639" s="157" t="s">
        <v>21</v>
      </c>
      <c r="F639" s="158" t="s">
        <v>1033</v>
      </c>
      <c r="H639" s="159">
        <v>89.61</v>
      </c>
      <c r="I639" s="160"/>
      <c r="L639" s="156"/>
      <c r="M639" s="161"/>
      <c r="T639" s="162"/>
      <c r="AT639" s="157" t="s">
        <v>184</v>
      </c>
      <c r="AU639" s="157" t="s">
        <v>82</v>
      </c>
      <c r="AV639" s="13" t="s">
        <v>82</v>
      </c>
      <c r="AW639" s="13" t="s">
        <v>186</v>
      </c>
      <c r="AX639" s="13" t="s">
        <v>73</v>
      </c>
      <c r="AY639" s="157" t="s">
        <v>174</v>
      </c>
    </row>
    <row r="640" spans="2:51" s="13" customFormat="1" ht="11.25">
      <c r="B640" s="156"/>
      <c r="D640" s="150" t="s">
        <v>184</v>
      </c>
      <c r="E640" s="157" t="s">
        <v>21</v>
      </c>
      <c r="F640" s="158" t="s">
        <v>1034</v>
      </c>
      <c r="H640" s="159">
        <v>16.850000000000001</v>
      </c>
      <c r="I640" s="160"/>
      <c r="L640" s="156"/>
      <c r="M640" s="161"/>
      <c r="T640" s="162"/>
      <c r="AT640" s="157" t="s">
        <v>184</v>
      </c>
      <c r="AU640" s="157" t="s">
        <v>82</v>
      </c>
      <c r="AV640" s="13" t="s">
        <v>82</v>
      </c>
      <c r="AW640" s="13" t="s">
        <v>186</v>
      </c>
      <c r="AX640" s="13" t="s">
        <v>73</v>
      </c>
      <c r="AY640" s="157" t="s">
        <v>174</v>
      </c>
    </row>
    <row r="641" spans="2:65" s="13" customFormat="1" ht="11.25">
      <c r="B641" s="156"/>
      <c r="D641" s="150" t="s">
        <v>184</v>
      </c>
      <c r="E641" s="157" t="s">
        <v>21</v>
      </c>
      <c r="F641" s="158" t="s">
        <v>1035</v>
      </c>
      <c r="H641" s="159">
        <v>23.66</v>
      </c>
      <c r="I641" s="160"/>
      <c r="L641" s="156"/>
      <c r="M641" s="161"/>
      <c r="T641" s="162"/>
      <c r="AT641" s="157" t="s">
        <v>184</v>
      </c>
      <c r="AU641" s="157" t="s">
        <v>82</v>
      </c>
      <c r="AV641" s="13" t="s">
        <v>82</v>
      </c>
      <c r="AW641" s="13" t="s">
        <v>186</v>
      </c>
      <c r="AX641" s="13" t="s">
        <v>73</v>
      </c>
      <c r="AY641" s="157" t="s">
        <v>174</v>
      </c>
    </row>
    <row r="642" spans="2:65" s="13" customFormat="1" ht="11.25">
      <c r="B642" s="156"/>
      <c r="D642" s="150" t="s">
        <v>184</v>
      </c>
      <c r="E642" s="157" t="s">
        <v>21</v>
      </c>
      <c r="F642" s="158" t="s">
        <v>1036</v>
      </c>
      <c r="H642" s="159">
        <v>90.75</v>
      </c>
      <c r="I642" s="160"/>
      <c r="L642" s="156"/>
      <c r="M642" s="161"/>
      <c r="T642" s="162"/>
      <c r="AT642" s="157" t="s">
        <v>184</v>
      </c>
      <c r="AU642" s="157" t="s">
        <v>82</v>
      </c>
      <c r="AV642" s="13" t="s">
        <v>82</v>
      </c>
      <c r="AW642" s="13" t="s">
        <v>186</v>
      </c>
      <c r="AX642" s="13" t="s">
        <v>73</v>
      </c>
      <c r="AY642" s="157" t="s">
        <v>174</v>
      </c>
    </row>
    <row r="643" spans="2:65" s="15" customFormat="1" ht="11.25">
      <c r="B643" s="171"/>
      <c r="D643" s="150" t="s">
        <v>184</v>
      </c>
      <c r="E643" s="172" t="s">
        <v>21</v>
      </c>
      <c r="F643" s="173" t="s">
        <v>646</v>
      </c>
      <c r="H643" s="174">
        <v>496.28</v>
      </c>
      <c r="I643" s="175"/>
      <c r="L643" s="171"/>
      <c r="M643" s="176"/>
      <c r="T643" s="177"/>
      <c r="AT643" s="172" t="s">
        <v>184</v>
      </c>
      <c r="AU643" s="172" t="s">
        <v>82</v>
      </c>
      <c r="AV643" s="15" t="s">
        <v>108</v>
      </c>
      <c r="AW643" s="15" t="s">
        <v>186</v>
      </c>
      <c r="AX643" s="15" t="s">
        <v>73</v>
      </c>
      <c r="AY643" s="172" t="s">
        <v>174</v>
      </c>
    </row>
    <row r="644" spans="2:65" s="14" customFormat="1" ht="11.25">
      <c r="B644" s="163"/>
      <c r="D644" s="150" t="s">
        <v>184</v>
      </c>
      <c r="E644" s="164" t="s">
        <v>473</v>
      </c>
      <c r="F644" s="165" t="s">
        <v>1037</v>
      </c>
      <c r="H644" s="166">
        <v>662.74</v>
      </c>
      <c r="I644" s="167"/>
      <c r="L644" s="163"/>
      <c r="M644" s="168"/>
      <c r="T644" s="169"/>
      <c r="AT644" s="164" t="s">
        <v>184</v>
      </c>
      <c r="AU644" s="164" t="s">
        <v>82</v>
      </c>
      <c r="AV644" s="14" t="s">
        <v>180</v>
      </c>
      <c r="AW644" s="14" t="s">
        <v>186</v>
      </c>
      <c r="AX644" s="14" t="s">
        <v>80</v>
      </c>
      <c r="AY644" s="164" t="s">
        <v>174</v>
      </c>
    </row>
    <row r="645" spans="2:65" s="1" customFormat="1" ht="33" customHeight="1">
      <c r="B645" s="32"/>
      <c r="C645" s="181" t="s">
        <v>1038</v>
      </c>
      <c r="D645" s="181" t="s">
        <v>682</v>
      </c>
      <c r="E645" s="182" t="s">
        <v>1039</v>
      </c>
      <c r="F645" s="183" t="s">
        <v>1040</v>
      </c>
      <c r="G645" s="184" t="s">
        <v>133</v>
      </c>
      <c r="H645" s="185">
        <v>662.74</v>
      </c>
      <c r="I645" s="186"/>
      <c r="J645" s="187">
        <f>ROUND(I645*H645,2)</f>
        <v>0</v>
      </c>
      <c r="K645" s="183" t="s">
        <v>218</v>
      </c>
      <c r="L645" s="188"/>
      <c r="M645" s="189" t="s">
        <v>21</v>
      </c>
      <c r="N645" s="190" t="s">
        <v>44</v>
      </c>
      <c r="P645" s="141">
        <f>O645*H645</f>
        <v>0</v>
      </c>
      <c r="Q645" s="141">
        <v>3.6800000000000001E-3</v>
      </c>
      <c r="R645" s="141">
        <f>Q645*H645</f>
        <v>2.4388832000000003</v>
      </c>
      <c r="S645" s="141">
        <v>0</v>
      </c>
      <c r="T645" s="142">
        <f>S645*H645</f>
        <v>0</v>
      </c>
      <c r="AR645" s="143" t="s">
        <v>443</v>
      </c>
      <c r="AT645" s="143" t="s">
        <v>682</v>
      </c>
      <c r="AU645" s="143" t="s">
        <v>82</v>
      </c>
      <c r="AY645" s="17" t="s">
        <v>174</v>
      </c>
      <c r="BE645" s="144">
        <f>IF(N645="základní",J645,0)</f>
        <v>0</v>
      </c>
      <c r="BF645" s="144">
        <f>IF(N645="snížená",J645,0)</f>
        <v>0</v>
      </c>
      <c r="BG645" s="144">
        <f>IF(N645="zákl. přenesená",J645,0)</f>
        <v>0</v>
      </c>
      <c r="BH645" s="144">
        <f>IF(N645="sníž. přenesená",J645,0)</f>
        <v>0</v>
      </c>
      <c r="BI645" s="144">
        <f>IF(N645="nulová",J645,0)</f>
        <v>0</v>
      </c>
      <c r="BJ645" s="17" t="s">
        <v>80</v>
      </c>
      <c r="BK645" s="144">
        <f>ROUND(I645*H645,2)</f>
        <v>0</v>
      </c>
      <c r="BL645" s="17" t="s">
        <v>315</v>
      </c>
      <c r="BM645" s="143" t="s">
        <v>1041</v>
      </c>
    </row>
    <row r="646" spans="2:65" s="13" customFormat="1" ht="11.25">
      <c r="B646" s="156"/>
      <c r="D646" s="150" t="s">
        <v>184</v>
      </c>
      <c r="E646" s="157" t="s">
        <v>21</v>
      </c>
      <c r="F646" s="158" t="s">
        <v>473</v>
      </c>
      <c r="H646" s="159">
        <v>662.74</v>
      </c>
      <c r="I646" s="160"/>
      <c r="L646" s="156"/>
      <c r="M646" s="161"/>
      <c r="T646" s="162"/>
      <c r="AT646" s="157" t="s">
        <v>184</v>
      </c>
      <c r="AU646" s="157" t="s">
        <v>82</v>
      </c>
      <c r="AV646" s="13" t="s">
        <v>82</v>
      </c>
      <c r="AW646" s="13" t="s">
        <v>186</v>
      </c>
      <c r="AX646" s="13" t="s">
        <v>80</v>
      </c>
      <c r="AY646" s="157" t="s">
        <v>174</v>
      </c>
    </row>
    <row r="647" spans="2:65" s="1" customFormat="1" ht="24.2" customHeight="1">
      <c r="B647" s="32"/>
      <c r="C647" s="132" t="s">
        <v>1042</v>
      </c>
      <c r="D647" s="132" t="s">
        <v>176</v>
      </c>
      <c r="E647" s="133" t="s">
        <v>1043</v>
      </c>
      <c r="F647" s="134" t="s">
        <v>1044</v>
      </c>
      <c r="G647" s="135" t="s">
        <v>133</v>
      </c>
      <c r="H647" s="136">
        <v>662.74</v>
      </c>
      <c r="I647" s="137"/>
      <c r="J647" s="138">
        <f>ROUND(I647*H647,2)</f>
        <v>0</v>
      </c>
      <c r="K647" s="134" t="s">
        <v>218</v>
      </c>
      <c r="L647" s="32"/>
      <c r="M647" s="139" t="s">
        <v>21</v>
      </c>
      <c r="N647" s="140" t="s">
        <v>44</v>
      </c>
      <c r="P647" s="141">
        <f>O647*H647</f>
        <v>0</v>
      </c>
      <c r="Q647" s="141">
        <v>1.5E-3</v>
      </c>
      <c r="R647" s="141">
        <f>Q647*H647</f>
        <v>0.99411000000000005</v>
      </c>
      <c r="S647" s="141">
        <v>0</v>
      </c>
      <c r="T647" s="142">
        <f>S647*H647</f>
        <v>0</v>
      </c>
      <c r="AR647" s="143" t="s">
        <v>315</v>
      </c>
      <c r="AT647" s="143" t="s">
        <v>176</v>
      </c>
      <c r="AU647" s="143" t="s">
        <v>82</v>
      </c>
      <c r="AY647" s="17" t="s">
        <v>174</v>
      </c>
      <c r="BE647" s="144">
        <f>IF(N647="základní",J647,0)</f>
        <v>0</v>
      </c>
      <c r="BF647" s="144">
        <f>IF(N647="snížená",J647,0)</f>
        <v>0</v>
      </c>
      <c r="BG647" s="144">
        <f>IF(N647="zákl. přenesená",J647,0)</f>
        <v>0</v>
      </c>
      <c r="BH647" s="144">
        <f>IF(N647="sníž. přenesená",J647,0)</f>
        <v>0</v>
      </c>
      <c r="BI647" s="144">
        <f>IF(N647="nulová",J647,0)</f>
        <v>0</v>
      </c>
      <c r="BJ647" s="17" t="s">
        <v>80</v>
      </c>
      <c r="BK647" s="144">
        <f>ROUND(I647*H647,2)</f>
        <v>0</v>
      </c>
      <c r="BL647" s="17" t="s">
        <v>315</v>
      </c>
      <c r="BM647" s="143" t="s">
        <v>1045</v>
      </c>
    </row>
    <row r="648" spans="2:65" s="1" customFormat="1" ht="48.75">
      <c r="B648" s="32"/>
      <c r="D648" s="150" t="s">
        <v>220</v>
      </c>
      <c r="F648" s="170" t="s">
        <v>1046</v>
      </c>
      <c r="I648" s="147"/>
      <c r="L648" s="32"/>
      <c r="M648" s="148"/>
      <c r="T648" s="53"/>
      <c r="AT648" s="17" t="s">
        <v>220</v>
      </c>
      <c r="AU648" s="17" t="s">
        <v>82</v>
      </c>
    </row>
    <row r="649" spans="2:65" s="13" customFormat="1" ht="11.25">
      <c r="B649" s="156"/>
      <c r="D649" s="150" t="s">
        <v>184</v>
      </c>
      <c r="E649" s="157" t="s">
        <v>21</v>
      </c>
      <c r="F649" s="158" t="s">
        <v>473</v>
      </c>
      <c r="H649" s="159">
        <v>662.74</v>
      </c>
      <c r="I649" s="160"/>
      <c r="L649" s="156"/>
      <c r="M649" s="161"/>
      <c r="T649" s="162"/>
      <c r="AT649" s="157" t="s">
        <v>184</v>
      </c>
      <c r="AU649" s="157" t="s">
        <v>82</v>
      </c>
      <c r="AV649" s="13" t="s">
        <v>82</v>
      </c>
      <c r="AW649" s="13" t="s">
        <v>186</v>
      </c>
      <c r="AX649" s="13" t="s">
        <v>80</v>
      </c>
      <c r="AY649" s="157" t="s">
        <v>174</v>
      </c>
    </row>
    <row r="650" spans="2:65" s="1" customFormat="1" ht="44.25" customHeight="1">
      <c r="B650" s="32"/>
      <c r="C650" s="132" t="s">
        <v>1047</v>
      </c>
      <c r="D650" s="132" t="s">
        <v>176</v>
      </c>
      <c r="E650" s="133" t="s">
        <v>1048</v>
      </c>
      <c r="F650" s="134" t="s">
        <v>1049</v>
      </c>
      <c r="G650" s="135" t="s">
        <v>307</v>
      </c>
      <c r="H650" s="136">
        <v>70.006</v>
      </c>
      <c r="I650" s="137"/>
      <c r="J650" s="138">
        <f>ROUND(I650*H650,2)</f>
        <v>0</v>
      </c>
      <c r="K650" s="134" t="s">
        <v>179</v>
      </c>
      <c r="L650" s="32"/>
      <c r="M650" s="139" t="s">
        <v>21</v>
      </c>
      <c r="N650" s="140" t="s">
        <v>44</v>
      </c>
      <c r="P650" s="141">
        <f>O650*H650</f>
        <v>0</v>
      </c>
      <c r="Q650" s="141">
        <v>0</v>
      </c>
      <c r="R650" s="141">
        <f>Q650*H650</f>
        <v>0</v>
      </c>
      <c r="S650" s="141">
        <v>0</v>
      </c>
      <c r="T650" s="142">
        <f>S650*H650</f>
        <v>0</v>
      </c>
      <c r="AR650" s="143" t="s">
        <v>315</v>
      </c>
      <c r="AT650" s="143" t="s">
        <v>176</v>
      </c>
      <c r="AU650" s="143" t="s">
        <v>82</v>
      </c>
      <c r="AY650" s="17" t="s">
        <v>174</v>
      </c>
      <c r="BE650" s="144">
        <f>IF(N650="základní",J650,0)</f>
        <v>0</v>
      </c>
      <c r="BF650" s="144">
        <f>IF(N650="snížená",J650,0)</f>
        <v>0</v>
      </c>
      <c r="BG650" s="144">
        <f>IF(N650="zákl. přenesená",J650,0)</f>
        <v>0</v>
      </c>
      <c r="BH650" s="144">
        <f>IF(N650="sníž. přenesená",J650,0)</f>
        <v>0</v>
      </c>
      <c r="BI650" s="144">
        <f>IF(N650="nulová",J650,0)</f>
        <v>0</v>
      </c>
      <c r="BJ650" s="17" t="s">
        <v>80</v>
      </c>
      <c r="BK650" s="144">
        <f>ROUND(I650*H650,2)</f>
        <v>0</v>
      </c>
      <c r="BL650" s="17" t="s">
        <v>315</v>
      </c>
      <c r="BM650" s="143" t="s">
        <v>1050</v>
      </c>
    </row>
    <row r="651" spans="2:65" s="1" customFormat="1" ht="11.25">
      <c r="B651" s="32"/>
      <c r="D651" s="145" t="s">
        <v>182</v>
      </c>
      <c r="F651" s="146" t="s">
        <v>1051</v>
      </c>
      <c r="I651" s="147"/>
      <c r="L651" s="32"/>
      <c r="M651" s="148"/>
      <c r="T651" s="53"/>
      <c r="AT651" s="17" t="s">
        <v>182</v>
      </c>
      <c r="AU651" s="17" t="s">
        <v>82</v>
      </c>
    </row>
    <row r="652" spans="2:65" s="11" customFormat="1" ht="22.9" customHeight="1">
      <c r="B652" s="120"/>
      <c r="D652" s="121" t="s">
        <v>72</v>
      </c>
      <c r="E652" s="130" t="s">
        <v>1052</v>
      </c>
      <c r="F652" s="130" t="s">
        <v>1053</v>
      </c>
      <c r="I652" s="123"/>
      <c r="J652" s="131">
        <f>BK652</f>
        <v>0</v>
      </c>
      <c r="L652" s="120"/>
      <c r="M652" s="125"/>
      <c r="P652" s="126">
        <f>SUM(P653:P694)</f>
        <v>0</v>
      </c>
      <c r="R652" s="126">
        <f>SUM(R653:R694)</f>
        <v>27.471619099999998</v>
      </c>
      <c r="T652" s="127">
        <f>SUM(T653:T694)</f>
        <v>0</v>
      </c>
      <c r="AR652" s="121" t="s">
        <v>82</v>
      </c>
      <c r="AT652" s="128" t="s">
        <v>72</v>
      </c>
      <c r="AU652" s="128" t="s">
        <v>80</v>
      </c>
      <c r="AY652" s="121" t="s">
        <v>174</v>
      </c>
      <c r="BK652" s="129">
        <f>SUM(BK653:BK694)</f>
        <v>0</v>
      </c>
    </row>
    <row r="653" spans="2:65" s="1" customFormat="1" ht="21.75" customHeight="1">
      <c r="B653" s="32"/>
      <c r="C653" s="132" t="s">
        <v>1054</v>
      </c>
      <c r="D653" s="132" t="s">
        <v>176</v>
      </c>
      <c r="E653" s="133" t="s">
        <v>1055</v>
      </c>
      <c r="F653" s="134" t="s">
        <v>1056</v>
      </c>
      <c r="G653" s="135" t="s">
        <v>133</v>
      </c>
      <c r="H653" s="136">
        <v>242.85</v>
      </c>
      <c r="I653" s="137"/>
      <c r="J653" s="138">
        <f>ROUND(I653*H653,2)</f>
        <v>0</v>
      </c>
      <c r="K653" s="134" t="s">
        <v>179</v>
      </c>
      <c r="L653" s="32"/>
      <c r="M653" s="139" t="s">
        <v>21</v>
      </c>
      <c r="N653" s="140" t="s">
        <v>44</v>
      </c>
      <c r="P653" s="141">
        <f>O653*H653</f>
        <v>0</v>
      </c>
      <c r="Q653" s="141">
        <v>0</v>
      </c>
      <c r="R653" s="141">
        <f>Q653*H653</f>
        <v>0</v>
      </c>
      <c r="S653" s="141">
        <v>0</v>
      </c>
      <c r="T653" s="142">
        <f>S653*H653</f>
        <v>0</v>
      </c>
      <c r="AR653" s="143" t="s">
        <v>315</v>
      </c>
      <c r="AT653" s="143" t="s">
        <v>176</v>
      </c>
      <c r="AU653" s="143" t="s">
        <v>82</v>
      </c>
      <c r="AY653" s="17" t="s">
        <v>174</v>
      </c>
      <c r="BE653" s="144">
        <f>IF(N653="základní",J653,0)</f>
        <v>0</v>
      </c>
      <c r="BF653" s="144">
        <f>IF(N653="snížená",J653,0)</f>
        <v>0</v>
      </c>
      <c r="BG653" s="144">
        <f>IF(N653="zákl. přenesená",J653,0)</f>
        <v>0</v>
      </c>
      <c r="BH653" s="144">
        <f>IF(N653="sníž. přenesená",J653,0)</f>
        <v>0</v>
      </c>
      <c r="BI653" s="144">
        <f>IF(N653="nulová",J653,0)</f>
        <v>0</v>
      </c>
      <c r="BJ653" s="17" t="s">
        <v>80</v>
      </c>
      <c r="BK653" s="144">
        <f>ROUND(I653*H653,2)</f>
        <v>0</v>
      </c>
      <c r="BL653" s="17" t="s">
        <v>315</v>
      </c>
      <c r="BM653" s="143" t="s">
        <v>1057</v>
      </c>
    </row>
    <row r="654" spans="2:65" s="1" customFormat="1" ht="11.25">
      <c r="B654" s="32"/>
      <c r="D654" s="145" t="s">
        <v>182</v>
      </c>
      <c r="F654" s="146" t="s">
        <v>1058</v>
      </c>
      <c r="I654" s="147"/>
      <c r="L654" s="32"/>
      <c r="M654" s="148"/>
      <c r="T654" s="53"/>
      <c r="AT654" s="17" t="s">
        <v>182</v>
      </c>
      <c r="AU654" s="17" t="s">
        <v>82</v>
      </c>
    </row>
    <row r="655" spans="2:65" s="13" customFormat="1" ht="11.25">
      <c r="B655" s="156"/>
      <c r="D655" s="150" t="s">
        <v>184</v>
      </c>
      <c r="E655" s="157" t="s">
        <v>21</v>
      </c>
      <c r="F655" s="158" t="s">
        <v>476</v>
      </c>
      <c r="H655" s="159">
        <v>242.85</v>
      </c>
      <c r="I655" s="160"/>
      <c r="L655" s="156"/>
      <c r="M655" s="161"/>
      <c r="T655" s="162"/>
      <c r="AT655" s="157" t="s">
        <v>184</v>
      </c>
      <c r="AU655" s="157" t="s">
        <v>82</v>
      </c>
      <c r="AV655" s="13" t="s">
        <v>82</v>
      </c>
      <c r="AW655" s="13" t="s">
        <v>186</v>
      </c>
      <c r="AX655" s="13" t="s">
        <v>80</v>
      </c>
      <c r="AY655" s="157" t="s">
        <v>174</v>
      </c>
    </row>
    <row r="656" spans="2:65" s="1" customFormat="1" ht="24.2" customHeight="1">
      <c r="B656" s="32"/>
      <c r="C656" s="132" t="s">
        <v>1059</v>
      </c>
      <c r="D656" s="132" t="s">
        <v>176</v>
      </c>
      <c r="E656" s="133" t="s">
        <v>1060</v>
      </c>
      <c r="F656" s="134" t="s">
        <v>1061</v>
      </c>
      <c r="G656" s="135" t="s">
        <v>133</v>
      </c>
      <c r="H656" s="136">
        <v>242.85</v>
      </c>
      <c r="I656" s="137"/>
      <c r="J656" s="138">
        <f>ROUND(I656*H656,2)</f>
        <v>0</v>
      </c>
      <c r="K656" s="134" t="s">
        <v>179</v>
      </c>
      <c r="L656" s="32"/>
      <c r="M656" s="139" t="s">
        <v>21</v>
      </c>
      <c r="N656" s="140" t="s">
        <v>44</v>
      </c>
      <c r="P656" s="141">
        <f>O656*H656</f>
        <v>0</v>
      </c>
      <c r="Q656" s="141">
        <v>5.4000000000000003E-3</v>
      </c>
      <c r="R656" s="141">
        <f>Q656*H656</f>
        <v>1.3113900000000001</v>
      </c>
      <c r="S656" s="141">
        <v>0</v>
      </c>
      <c r="T656" s="142">
        <f>S656*H656</f>
        <v>0</v>
      </c>
      <c r="AR656" s="143" t="s">
        <v>315</v>
      </c>
      <c r="AT656" s="143" t="s">
        <v>176</v>
      </c>
      <c r="AU656" s="143" t="s">
        <v>82</v>
      </c>
      <c r="AY656" s="17" t="s">
        <v>174</v>
      </c>
      <c r="BE656" s="144">
        <f>IF(N656="základní",J656,0)</f>
        <v>0</v>
      </c>
      <c r="BF656" s="144">
        <f>IF(N656="snížená",J656,0)</f>
        <v>0</v>
      </c>
      <c r="BG656" s="144">
        <f>IF(N656="zákl. přenesená",J656,0)</f>
        <v>0</v>
      </c>
      <c r="BH656" s="144">
        <f>IF(N656="sníž. přenesená",J656,0)</f>
        <v>0</v>
      </c>
      <c r="BI656" s="144">
        <f>IF(N656="nulová",J656,0)</f>
        <v>0</v>
      </c>
      <c r="BJ656" s="17" t="s">
        <v>80</v>
      </c>
      <c r="BK656" s="144">
        <f>ROUND(I656*H656,2)</f>
        <v>0</v>
      </c>
      <c r="BL656" s="17" t="s">
        <v>315</v>
      </c>
      <c r="BM656" s="143" t="s">
        <v>1062</v>
      </c>
    </row>
    <row r="657" spans="2:65" s="1" customFormat="1" ht="11.25">
      <c r="B657" s="32"/>
      <c r="D657" s="145" t="s">
        <v>182</v>
      </c>
      <c r="F657" s="146" t="s">
        <v>1063</v>
      </c>
      <c r="I657" s="147"/>
      <c r="L657" s="32"/>
      <c r="M657" s="148"/>
      <c r="T657" s="53"/>
      <c r="AT657" s="17" t="s">
        <v>182</v>
      </c>
      <c r="AU657" s="17" t="s">
        <v>82</v>
      </c>
    </row>
    <row r="658" spans="2:65" s="13" customFormat="1" ht="11.25">
      <c r="B658" s="156"/>
      <c r="D658" s="150" t="s">
        <v>184</v>
      </c>
      <c r="E658" s="157" t="s">
        <v>21</v>
      </c>
      <c r="F658" s="158" t="s">
        <v>476</v>
      </c>
      <c r="H658" s="159">
        <v>242.85</v>
      </c>
      <c r="I658" s="160"/>
      <c r="L658" s="156"/>
      <c r="M658" s="161"/>
      <c r="T658" s="162"/>
      <c r="AT658" s="157" t="s">
        <v>184</v>
      </c>
      <c r="AU658" s="157" t="s">
        <v>82</v>
      </c>
      <c r="AV658" s="13" t="s">
        <v>82</v>
      </c>
      <c r="AW658" s="13" t="s">
        <v>186</v>
      </c>
      <c r="AX658" s="13" t="s">
        <v>80</v>
      </c>
      <c r="AY658" s="157" t="s">
        <v>174</v>
      </c>
    </row>
    <row r="659" spans="2:65" s="1" customFormat="1" ht="24.2" customHeight="1">
      <c r="B659" s="32"/>
      <c r="C659" s="132" t="s">
        <v>1064</v>
      </c>
      <c r="D659" s="132" t="s">
        <v>176</v>
      </c>
      <c r="E659" s="133" t="s">
        <v>1065</v>
      </c>
      <c r="F659" s="134" t="s">
        <v>1066</v>
      </c>
      <c r="G659" s="135" t="s">
        <v>133</v>
      </c>
      <c r="H659" s="136">
        <v>242.85</v>
      </c>
      <c r="I659" s="137"/>
      <c r="J659" s="138">
        <f>ROUND(I659*H659,2)</f>
        <v>0</v>
      </c>
      <c r="K659" s="134" t="s">
        <v>179</v>
      </c>
      <c r="L659" s="32"/>
      <c r="M659" s="139" t="s">
        <v>21</v>
      </c>
      <c r="N659" s="140" t="s">
        <v>44</v>
      </c>
      <c r="P659" s="141">
        <f>O659*H659</f>
        <v>0</v>
      </c>
      <c r="Q659" s="141">
        <v>5.5000000000000003E-4</v>
      </c>
      <c r="R659" s="141">
        <f>Q659*H659</f>
        <v>0.13356750000000001</v>
      </c>
      <c r="S659" s="141">
        <v>0</v>
      </c>
      <c r="T659" s="142">
        <f>S659*H659</f>
        <v>0</v>
      </c>
      <c r="AR659" s="143" t="s">
        <v>315</v>
      </c>
      <c r="AT659" s="143" t="s">
        <v>176</v>
      </c>
      <c r="AU659" s="143" t="s">
        <v>82</v>
      </c>
      <c r="AY659" s="17" t="s">
        <v>174</v>
      </c>
      <c r="BE659" s="144">
        <f>IF(N659="základní",J659,0)</f>
        <v>0</v>
      </c>
      <c r="BF659" s="144">
        <f>IF(N659="snížená",J659,0)</f>
        <v>0</v>
      </c>
      <c r="BG659" s="144">
        <f>IF(N659="zákl. přenesená",J659,0)</f>
        <v>0</v>
      </c>
      <c r="BH659" s="144">
        <f>IF(N659="sníž. přenesená",J659,0)</f>
        <v>0</v>
      </c>
      <c r="BI659" s="144">
        <f>IF(N659="nulová",J659,0)</f>
        <v>0</v>
      </c>
      <c r="BJ659" s="17" t="s">
        <v>80</v>
      </c>
      <c r="BK659" s="144">
        <f>ROUND(I659*H659,2)</f>
        <v>0</v>
      </c>
      <c r="BL659" s="17" t="s">
        <v>315</v>
      </c>
      <c r="BM659" s="143" t="s">
        <v>1067</v>
      </c>
    </row>
    <row r="660" spans="2:65" s="1" customFormat="1" ht="11.25">
      <c r="B660" s="32"/>
      <c r="D660" s="145" t="s">
        <v>182</v>
      </c>
      <c r="F660" s="146" t="s">
        <v>1068</v>
      </c>
      <c r="I660" s="147"/>
      <c r="L660" s="32"/>
      <c r="M660" s="148"/>
      <c r="T660" s="53"/>
      <c r="AT660" s="17" t="s">
        <v>182</v>
      </c>
      <c r="AU660" s="17" t="s">
        <v>82</v>
      </c>
    </row>
    <row r="661" spans="2:65" s="13" customFormat="1" ht="11.25">
      <c r="B661" s="156"/>
      <c r="D661" s="150" t="s">
        <v>184</v>
      </c>
      <c r="E661" s="157" t="s">
        <v>21</v>
      </c>
      <c r="F661" s="158" t="s">
        <v>476</v>
      </c>
      <c r="H661" s="159">
        <v>242.85</v>
      </c>
      <c r="I661" s="160"/>
      <c r="L661" s="156"/>
      <c r="M661" s="161"/>
      <c r="T661" s="162"/>
      <c r="AT661" s="157" t="s">
        <v>184</v>
      </c>
      <c r="AU661" s="157" t="s">
        <v>82</v>
      </c>
      <c r="AV661" s="13" t="s">
        <v>82</v>
      </c>
      <c r="AW661" s="13" t="s">
        <v>186</v>
      </c>
      <c r="AX661" s="13" t="s">
        <v>80</v>
      </c>
      <c r="AY661" s="157" t="s">
        <v>174</v>
      </c>
    </row>
    <row r="662" spans="2:65" s="1" customFormat="1" ht="24.2" customHeight="1">
      <c r="B662" s="32"/>
      <c r="C662" s="132" t="s">
        <v>1069</v>
      </c>
      <c r="D662" s="132" t="s">
        <v>176</v>
      </c>
      <c r="E662" s="133" t="s">
        <v>1070</v>
      </c>
      <c r="F662" s="134" t="s">
        <v>1071</v>
      </c>
      <c r="G662" s="135" t="s">
        <v>133</v>
      </c>
      <c r="H662" s="136">
        <v>242.85</v>
      </c>
      <c r="I662" s="137"/>
      <c r="J662" s="138">
        <f>ROUND(I662*H662,2)</f>
        <v>0</v>
      </c>
      <c r="K662" s="134" t="s">
        <v>218</v>
      </c>
      <c r="L662" s="32"/>
      <c r="M662" s="139" t="s">
        <v>21</v>
      </c>
      <c r="N662" s="140" t="s">
        <v>44</v>
      </c>
      <c r="P662" s="141">
        <f>O662*H662</f>
        <v>0</v>
      </c>
      <c r="Q662" s="141">
        <v>5.4000000000000003E-3</v>
      </c>
      <c r="R662" s="141">
        <f>Q662*H662</f>
        <v>1.3113900000000001</v>
      </c>
      <c r="S662" s="141">
        <v>0</v>
      </c>
      <c r="T662" s="142">
        <f>S662*H662</f>
        <v>0</v>
      </c>
      <c r="AR662" s="143" t="s">
        <v>315</v>
      </c>
      <c r="AT662" s="143" t="s">
        <v>176</v>
      </c>
      <c r="AU662" s="143" t="s">
        <v>82</v>
      </c>
      <c r="AY662" s="17" t="s">
        <v>174</v>
      </c>
      <c r="BE662" s="144">
        <f>IF(N662="základní",J662,0)</f>
        <v>0</v>
      </c>
      <c r="BF662" s="144">
        <f>IF(N662="snížená",J662,0)</f>
        <v>0</v>
      </c>
      <c r="BG662" s="144">
        <f>IF(N662="zákl. přenesená",J662,0)</f>
        <v>0</v>
      </c>
      <c r="BH662" s="144">
        <f>IF(N662="sníž. přenesená",J662,0)</f>
        <v>0</v>
      </c>
      <c r="BI662" s="144">
        <f>IF(N662="nulová",J662,0)</f>
        <v>0</v>
      </c>
      <c r="BJ662" s="17" t="s">
        <v>80</v>
      </c>
      <c r="BK662" s="144">
        <f>ROUND(I662*H662,2)</f>
        <v>0</v>
      </c>
      <c r="BL662" s="17" t="s">
        <v>315</v>
      </c>
      <c r="BM662" s="143" t="s">
        <v>1072</v>
      </c>
    </row>
    <row r="663" spans="2:65" s="12" customFormat="1" ht="11.25">
      <c r="B663" s="149"/>
      <c r="D663" s="150" t="s">
        <v>184</v>
      </c>
      <c r="E663" s="151" t="s">
        <v>21</v>
      </c>
      <c r="F663" s="152" t="s">
        <v>583</v>
      </c>
      <c r="H663" s="151" t="s">
        <v>21</v>
      </c>
      <c r="I663" s="153"/>
      <c r="L663" s="149"/>
      <c r="M663" s="154"/>
      <c r="T663" s="155"/>
      <c r="AT663" s="151" t="s">
        <v>184</v>
      </c>
      <c r="AU663" s="151" t="s">
        <v>82</v>
      </c>
      <c r="AV663" s="12" t="s">
        <v>80</v>
      </c>
      <c r="AW663" s="12" t="s">
        <v>186</v>
      </c>
      <c r="AX663" s="12" t="s">
        <v>73</v>
      </c>
      <c r="AY663" s="151" t="s">
        <v>174</v>
      </c>
    </row>
    <row r="664" spans="2:65" s="13" customFormat="1" ht="11.25">
      <c r="B664" s="156"/>
      <c r="D664" s="150" t="s">
        <v>184</v>
      </c>
      <c r="E664" s="157" t="s">
        <v>21</v>
      </c>
      <c r="F664" s="158" t="s">
        <v>1073</v>
      </c>
      <c r="H664" s="159">
        <v>3.08</v>
      </c>
      <c r="I664" s="160"/>
      <c r="L664" s="156"/>
      <c r="M664" s="161"/>
      <c r="T664" s="162"/>
      <c r="AT664" s="157" t="s">
        <v>184</v>
      </c>
      <c r="AU664" s="157" t="s">
        <v>82</v>
      </c>
      <c r="AV664" s="13" t="s">
        <v>82</v>
      </c>
      <c r="AW664" s="13" t="s">
        <v>186</v>
      </c>
      <c r="AX664" s="13" t="s">
        <v>73</v>
      </c>
      <c r="AY664" s="157" t="s">
        <v>174</v>
      </c>
    </row>
    <row r="665" spans="2:65" s="13" customFormat="1" ht="11.25">
      <c r="B665" s="156"/>
      <c r="D665" s="150" t="s">
        <v>184</v>
      </c>
      <c r="E665" s="157" t="s">
        <v>21</v>
      </c>
      <c r="F665" s="158" t="s">
        <v>1074</v>
      </c>
      <c r="H665" s="159">
        <v>6.43</v>
      </c>
      <c r="I665" s="160"/>
      <c r="L665" s="156"/>
      <c r="M665" s="161"/>
      <c r="T665" s="162"/>
      <c r="AT665" s="157" t="s">
        <v>184</v>
      </c>
      <c r="AU665" s="157" t="s">
        <v>82</v>
      </c>
      <c r="AV665" s="13" t="s">
        <v>82</v>
      </c>
      <c r="AW665" s="13" t="s">
        <v>186</v>
      </c>
      <c r="AX665" s="13" t="s">
        <v>73</v>
      </c>
      <c r="AY665" s="157" t="s">
        <v>174</v>
      </c>
    </row>
    <row r="666" spans="2:65" s="13" customFormat="1" ht="11.25">
      <c r="B666" s="156"/>
      <c r="D666" s="150" t="s">
        <v>184</v>
      </c>
      <c r="E666" s="157" t="s">
        <v>21</v>
      </c>
      <c r="F666" s="158" t="s">
        <v>1075</v>
      </c>
      <c r="H666" s="159">
        <v>5.78</v>
      </c>
      <c r="I666" s="160"/>
      <c r="L666" s="156"/>
      <c r="M666" s="161"/>
      <c r="T666" s="162"/>
      <c r="AT666" s="157" t="s">
        <v>184</v>
      </c>
      <c r="AU666" s="157" t="s">
        <v>82</v>
      </c>
      <c r="AV666" s="13" t="s">
        <v>82</v>
      </c>
      <c r="AW666" s="13" t="s">
        <v>186</v>
      </c>
      <c r="AX666" s="13" t="s">
        <v>73</v>
      </c>
      <c r="AY666" s="157" t="s">
        <v>174</v>
      </c>
    </row>
    <row r="667" spans="2:65" s="13" customFormat="1" ht="11.25">
      <c r="B667" s="156"/>
      <c r="D667" s="150" t="s">
        <v>184</v>
      </c>
      <c r="E667" s="157" t="s">
        <v>21</v>
      </c>
      <c r="F667" s="158" t="s">
        <v>1076</v>
      </c>
      <c r="H667" s="159">
        <v>19.04</v>
      </c>
      <c r="I667" s="160"/>
      <c r="L667" s="156"/>
      <c r="M667" s="161"/>
      <c r="T667" s="162"/>
      <c r="AT667" s="157" t="s">
        <v>184</v>
      </c>
      <c r="AU667" s="157" t="s">
        <v>82</v>
      </c>
      <c r="AV667" s="13" t="s">
        <v>82</v>
      </c>
      <c r="AW667" s="13" t="s">
        <v>186</v>
      </c>
      <c r="AX667" s="13" t="s">
        <v>73</v>
      </c>
      <c r="AY667" s="157" t="s">
        <v>174</v>
      </c>
    </row>
    <row r="668" spans="2:65" s="13" customFormat="1" ht="22.5">
      <c r="B668" s="156"/>
      <c r="D668" s="150" t="s">
        <v>184</v>
      </c>
      <c r="E668" s="157" t="s">
        <v>21</v>
      </c>
      <c r="F668" s="158" t="s">
        <v>1077</v>
      </c>
      <c r="H668" s="159">
        <v>162.37</v>
      </c>
      <c r="I668" s="160"/>
      <c r="L668" s="156"/>
      <c r="M668" s="161"/>
      <c r="T668" s="162"/>
      <c r="AT668" s="157" t="s">
        <v>184</v>
      </c>
      <c r="AU668" s="157" t="s">
        <v>82</v>
      </c>
      <c r="AV668" s="13" t="s">
        <v>82</v>
      </c>
      <c r="AW668" s="13" t="s">
        <v>186</v>
      </c>
      <c r="AX668" s="13" t="s">
        <v>73</v>
      </c>
      <c r="AY668" s="157" t="s">
        <v>174</v>
      </c>
    </row>
    <row r="669" spans="2:65" s="13" customFormat="1" ht="11.25">
      <c r="B669" s="156"/>
      <c r="D669" s="150" t="s">
        <v>184</v>
      </c>
      <c r="E669" s="157" t="s">
        <v>21</v>
      </c>
      <c r="F669" s="158" t="s">
        <v>1078</v>
      </c>
      <c r="H669" s="159">
        <v>46.15</v>
      </c>
      <c r="I669" s="160"/>
      <c r="L669" s="156"/>
      <c r="M669" s="161"/>
      <c r="T669" s="162"/>
      <c r="AT669" s="157" t="s">
        <v>184</v>
      </c>
      <c r="AU669" s="157" t="s">
        <v>82</v>
      </c>
      <c r="AV669" s="13" t="s">
        <v>82</v>
      </c>
      <c r="AW669" s="13" t="s">
        <v>186</v>
      </c>
      <c r="AX669" s="13" t="s">
        <v>73</v>
      </c>
      <c r="AY669" s="157" t="s">
        <v>174</v>
      </c>
    </row>
    <row r="670" spans="2:65" s="15" customFormat="1" ht="11.25">
      <c r="B670" s="171"/>
      <c r="D670" s="150" t="s">
        <v>184</v>
      </c>
      <c r="E670" s="172" t="s">
        <v>21</v>
      </c>
      <c r="F670" s="173" t="s">
        <v>902</v>
      </c>
      <c r="H670" s="174">
        <v>242.85</v>
      </c>
      <c r="I670" s="175"/>
      <c r="L670" s="171"/>
      <c r="M670" s="176"/>
      <c r="T670" s="177"/>
      <c r="AT670" s="172" t="s">
        <v>184</v>
      </c>
      <c r="AU670" s="172" t="s">
        <v>82</v>
      </c>
      <c r="AV670" s="15" t="s">
        <v>108</v>
      </c>
      <c r="AW670" s="15" t="s">
        <v>186</v>
      </c>
      <c r="AX670" s="15" t="s">
        <v>73</v>
      </c>
      <c r="AY670" s="172" t="s">
        <v>174</v>
      </c>
    </row>
    <row r="671" spans="2:65" s="14" customFormat="1" ht="11.25">
      <c r="B671" s="163"/>
      <c r="D671" s="150" t="s">
        <v>184</v>
      </c>
      <c r="E671" s="164" t="s">
        <v>476</v>
      </c>
      <c r="F671" s="165" t="s">
        <v>226</v>
      </c>
      <c r="H671" s="166">
        <v>242.85</v>
      </c>
      <c r="I671" s="167"/>
      <c r="L671" s="163"/>
      <c r="M671" s="168"/>
      <c r="T671" s="169"/>
      <c r="AT671" s="164" t="s">
        <v>184</v>
      </c>
      <c r="AU671" s="164" t="s">
        <v>82</v>
      </c>
      <c r="AV671" s="14" t="s">
        <v>180</v>
      </c>
      <c r="AW671" s="14" t="s">
        <v>186</v>
      </c>
      <c r="AX671" s="14" t="s">
        <v>80</v>
      </c>
      <c r="AY671" s="164" t="s">
        <v>174</v>
      </c>
    </row>
    <row r="672" spans="2:65" s="1" customFormat="1" ht="44.25" customHeight="1">
      <c r="B672" s="32"/>
      <c r="C672" s="132" t="s">
        <v>1079</v>
      </c>
      <c r="D672" s="132" t="s">
        <v>176</v>
      </c>
      <c r="E672" s="133" t="s">
        <v>1080</v>
      </c>
      <c r="F672" s="134" t="s">
        <v>1081</v>
      </c>
      <c r="G672" s="135" t="s">
        <v>431</v>
      </c>
      <c r="H672" s="136">
        <v>181.91</v>
      </c>
      <c r="I672" s="137"/>
      <c r="J672" s="138">
        <f>ROUND(I672*H672,2)</f>
        <v>0</v>
      </c>
      <c r="K672" s="134" t="s">
        <v>179</v>
      </c>
      <c r="L672" s="32"/>
      <c r="M672" s="139" t="s">
        <v>21</v>
      </c>
      <c r="N672" s="140" t="s">
        <v>44</v>
      </c>
      <c r="P672" s="141">
        <f>O672*H672</f>
        <v>0</v>
      </c>
      <c r="Q672" s="141">
        <v>3.46E-3</v>
      </c>
      <c r="R672" s="141">
        <f>Q672*H672</f>
        <v>0.62940859999999998</v>
      </c>
      <c r="S672" s="141">
        <v>0</v>
      </c>
      <c r="T672" s="142">
        <f>S672*H672</f>
        <v>0</v>
      </c>
      <c r="AR672" s="143" t="s">
        <v>315</v>
      </c>
      <c r="AT672" s="143" t="s">
        <v>176</v>
      </c>
      <c r="AU672" s="143" t="s">
        <v>82</v>
      </c>
      <c r="AY672" s="17" t="s">
        <v>174</v>
      </c>
      <c r="BE672" s="144">
        <f>IF(N672="základní",J672,0)</f>
        <v>0</v>
      </c>
      <c r="BF672" s="144">
        <f>IF(N672="snížená",J672,0)</f>
        <v>0</v>
      </c>
      <c r="BG672" s="144">
        <f>IF(N672="zákl. přenesená",J672,0)</f>
        <v>0</v>
      </c>
      <c r="BH672" s="144">
        <f>IF(N672="sníž. přenesená",J672,0)</f>
        <v>0</v>
      </c>
      <c r="BI672" s="144">
        <f>IF(N672="nulová",J672,0)</f>
        <v>0</v>
      </c>
      <c r="BJ672" s="17" t="s">
        <v>80</v>
      </c>
      <c r="BK672" s="144">
        <f>ROUND(I672*H672,2)</f>
        <v>0</v>
      </c>
      <c r="BL672" s="17" t="s">
        <v>315</v>
      </c>
      <c r="BM672" s="143" t="s">
        <v>1082</v>
      </c>
    </row>
    <row r="673" spans="2:65" s="1" customFormat="1" ht="11.25">
      <c r="B673" s="32"/>
      <c r="D673" s="145" t="s">
        <v>182</v>
      </c>
      <c r="F673" s="146" t="s">
        <v>1083</v>
      </c>
      <c r="I673" s="147"/>
      <c r="L673" s="32"/>
      <c r="M673" s="148"/>
      <c r="T673" s="53"/>
      <c r="AT673" s="17" t="s">
        <v>182</v>
      </c>
      <c r="AU673" s="17" t="s">
        <v>82</v>
      </c>
    </row>
    <row r="674" spans="2:65" s="13" customFormat="1" ht="11.25">
      <c r="B674" s="156"/>
      <c r="D674" s="150" t="s">
        <v>184</v>
      </c>
      <c r="E674" s="157" t="s">
        <v>21</v>
      </c>
      <c r="F674" s="158" t="s">
        <v>1084</v>
      </c>
      <c r="H674" s="159">
        <v>8.3000000000000007</v>
      </c>
      <c r="I674" s="160"/>
      <c r="L674" s="156"/>
      <c r="M674" s="161"/>
      <c r="T674" s="162"/>
      <c r="AT674" s="157" t="s">
        <v>184</v>
      </c>
      <c r="AU674" s="157" t="s">
        <v>82</v>
      </c>
      <c r="AV674" s="13" t="s">
        <v>82</v>
      </c>
      <c r="AW674" s="13" t="s">
        <v>186</v>
      </c>
      <c r="AX674" s="13" t="s">
        <v>73</v>
      </c>
      <c r="AY674" s="157" t="s">
        <v>174</v>
      </c>
    </row>
    <row r="675" spans="2:65" s="13" customFormat="1" ht="11.25">
      <c r="B675" s="156"/>
      <c r="D675" s="150" t="s">
        <v>184</v>
      </c>
      <c r="E675" s="157" t="s">
        <v>21</v>
      </c>
      <c r="F675" s="158" t="s">
        <v>1085</v>
      </c>
      <c r="H675" s="159">
        <v>13.82</v>
      </c>
      <c r="I675" s="160"/>
      <c r="L675" s="156"/>
      <c r="M675" s="161"/>
      <c r="T675" s="162"/>
      <c r="AT675" s="157" t="s">
        <v>184</v>
      </c>
      <c r="AU675" s="157" t="s">
        <v>82</v>
      </c>
      <c r="AV675" s="13" t="s">
        <v>82</v>
      </c>
      <c r="AW675" s="13" t="s">
        <v>186</v>
      </c>
      <c r="AX675" s="13" t="s">
        <v>73</v>
      </c>
      <c r="AY675" s="157" t="s">
        <v>174</v>
      </c>
    </row>
    <row r="676" spans="2:65" s="13" customFormat="1" ht="11.25">
      <c r="B676" s="156"/>
      <c r="D676" s="150" t="s">
        <v>184</v>
      </c>
      <c r="E676" s="157" t="s">
        <v>21</v>
      </c>
      <c r="F676" s="158" t="s">
        <v>1086</v>
      </c>
      <c r="H676" s="159">
        <v>11.96</v>
      </c>
      <c r="I676" s="160"/>
      <c r="L676" s="156"/>
      <c r="M676" s="161"/>
      <c r="T676" s="162"/>
      <c r="AT676" s="157" t="s">
        <v>184</v>
      </c>
      <c r="AU676" s="157" t="s">
        <v>82</v>
      </c>
      <c r="AV676" s="13" t="s">
        <v>82</v>
      </c>
      <c r="AW676" s="13" t="s">
        <v>186</v>
      </c>
      <c r="AX676" s="13" t="s">
        <v>73</v>
      </c>
      <c r="AY676" s="157" t="s">
        <v>174</v>
      </c>
    </row>
    <row r="677" spans="2:65" s="13" customFormat="1" ht="11.25">
      <c r="B677" s="156"/>
      <c r="D677" s="150" t="s">
        <v>184</v>
      </c>
      <c r="E677" s="157" t="s">
        <v>21</v>
      </c>
      <c r="F677" s="158" t="s">
        <v>1087</v>
      </c>
      <c r="H677" s="159">
        <v>21.48</v>
      </c>
      <c r="I677" s="160"/>
      <c r="L677" s="156"/>
      <c r="M677" s="161"/>
      <c r="T677" s="162"/>
      <c r="AT677" s="157" t="s">
        <v>184</v>
      </c>
      <c r="AU677" s="157" t="s">
        <v>82</v>
      </c>
      <c r="AV677" s="13" t="s">
        <v>82</v>
      </c>
      <c r="AW677" s="13" t="s">
        <v>186</v>
      </c>
      <c r="AX677" s="13" t="s">
        <v>73</v>
      </c>
      <c r="AY677" s="157" t="s">
        <v>174</v>
      </c>
    </row>
    <row r="678" spans="2:65" s="13" customFormat="1" ht="11.25">
      <c r="B678" s="156"/>
      <c r="D678" s="150" t="s">
        <v>184</v>
      </c>
      <c r="E678" s="157" t="s">
        <v>21</v>
      </c>
      <c r="F678" s="158" t="s">
        <v>1088</v>
      </c>
      <c r="H678" s="159">
        <v>81.72</v>
      </c>
      <c r="I678" s="160"/>
      <c r="L678" s="156"/>
      <c r="M678" s="161"/>
      <c r="T678" s="162"/>
      <c r="AT678" s="157" t="s">
        <v>184</v>
      </c>
      <c r="AU678" s="157" t="s">
        <v>82</v>
      </c>
      <c r="AV678" s="13" t="s">
        <v>82</v>
      </c>
      <c r="AW678" s="13" t="s">
        <v>186</v>
      </c>
      <c r="AX678" s="13" t="s">
        <v>73</v>
      </c>
      <c r="AY678" s="157" t="s">
        <v>174</v>
      </c>
    </row>
    <row r="679" spans="2:65" s="13" customFormat="1" ht="11.25">
      <c r="B679" s="156"/>
      <c r="D679" s="150" t="s">
        <v>184</v>
      </c>
      <c r="E679" s="157" t="s">
        <v>21</v>
      </c>
      <c r="F679" s="158" t="s">
        <v>1089</v>
      </c>
      <c r="H679" s="159">
        <v>44.63</v>
      </c>
      <c r="I679" s="160"/>
      <c r="L679" s="156"/>
      <c r="M679" s="161"/>
      <c r="T679" s="162"/>
      <c r="AT679" s="157" t="s">
        <v>184</v>
      </c>
      <c r="AU679" s="157" t="s">
        <v>82</v>
      </c>
      <c r="AV679" s="13" t="s">
        <v>82</v>
      </c>
      <c r="AW679" s="13" t="s">
        <v>186</v>
      </c>
      <c r="AX679" s="13" t="s">
        <v>73</v>
      </c>
      <c r="AY679" s="157" t="s">
        <v>174</v>
      </c>
    </row>
    <row r="680" spans="2:65" s="14" customFormat="1" ht="11.25">
      <c r="B680" s="163"/>
      <c r="D680" s="150" t="s">
        <v>184</v>
      </c>
      <c r="E680" s="164" t="s">
        <v>21</v>
      </c>
      <c r="F680" s="165" t="s">
        <v>1090</v>
      </c>
      <c r="H680" s="166">
        <v>181.91</v>
      </c>
      <c r="I680" s="167"/>
      <c r="L680" s="163"/>
      <c r="M680" s="168"/>
      <c r="T680" s="169"/>
      <c r="AT680" s="164" t="s">
        <v>184</v>
      </c>
      <c r="AU680" s="164" t="s">
        <v>82</v>
      </c>
      <c r="AV680" s="14" t="s">
        <v>180</v>
      </c>
      <c r="AW680" s="14" t="s">
        <v>186</v>
      </c>
      <c r="AX680" s="14" t="s">
        <v>80</v>
      </c>
      <c r="AY680" s="164" t="s">
        <v>174</v>
      </c>
    </row>
    <row r="681" spans="2:65" s="1" customFormat="1" ht="24.2" customHeight="1">
      <c r="B681" s="32"/>
      <c r="C681" s="132" t="s">
        <v>1091</v>
      </c>
      <c r="D681" s="132" t="s">
        <v>176</v>
      </c>
      <c r="E681" s="133" t="s">
        <v>848</v>
      </c>
      <c r="F681" s="134" t="s">
        <v>849</v>
      </c>
      <c r="G681" s="135" t="s">
        <v>133</v>
      </c>
      <c r="H681" s="136">
        <v>242.85</v>
      </c>
      <c r="I681" s="137"/>
      <c r="J681" s="138">
        <f>ROUND(I681*H681,2)</f>
        <v>0</v>
      </c>
      <c r="K681" s="134" t="s">
        <v>179</v>
      </c>
      <c r="L681" s="32"/>
      <c r="M681" s="139" t="s">
        <v>21</v>
      </c>
      <c r="N681" s="140" t="s">
        <v>44</v>
      </c>
      <c r="P681" s="141">
        <f>O681*H681</f>
        <v>0</v>
      </c>
      <c r="Q681" s="141">
        <v>1.2E-4</v>
      </c>
      <c r="R681" s="141">
        <f>Q681*H681</f>
        <v>2.9142000000000001E-2</v>
      </c>
      <c r="S681" s="141">
        <v>0</v>
      </c>
      <c r="T681" s="142">
        <f>S681*H681</f>
        <v>0</v>
      </c>
      <c r="AR681" s="143" t="s">
        <v>315</v>
      </c>
      <c r="AT681" s="143" t="s">
        <v>176</v>
      </c>
      <c r="AU681" s="143" t="s">
        <v>82</v>
      </c>
      <c r="AY681" s="17" t="s">
        <v>174</v>
      </c>
      <c r="BE681" s="144">
        <f>IF(N681="základní",J681,0)</f>
        <v>0</v>
      </c>
      <c r="BF681" s="144">
        <f>IF(N681="snížená",J681,0)</f>
        <v>0</v>
      </c>
      <c r="BG681" s="144">
        <f>IF(N681="zákl. přenesená",J681,0)</f>
        <v>0</v>
      </c>
      <c r="BH681" s="144">
        <f>IF(N681="sníž. přenesená",J681,0)</f>
        <v>0</v>
      </c>
      <c r="BI681" s="144">
        <f>IF(N681="nulová",J681,0)</f>
        <v>0</v>
      </c>
      <c r="BJ681" s="17" t="s">
        <v>80</v>
      </c>
      <c r="BK681" s="144">
        <f>ROUND(I681*H681,2)</f>
        <v>0</v>
      </c>
      <c r="BL681" s="17" t="s">
        <v>315</v>
      </c>
      <c r="BM681" s="143" t="s">
        <v>1092</v>
      </c>
    </row>
    <row r="682" spans="2:65" s="1" customFormat="1" ht="11.25">
      <c r="B682" s="32"/>
      <c r="D682" s="145" t="s">
        <v>182</v>
      </c>
      <c r="F682" s="146" t="s">
        <v>851</v>
      </c>
      <c r="I682" s="147"/>
      <c r="L682" s="32"/>
      <c r="M682" s="148"/>
      <c r="T682" s="53"/>
      <c r="AT682" s="17" t="s">
        <v>182</v>
      </c>
      <c r="AU682" s="17" t="s">
        <v>82</v>
      </c>
    </row>
    <row r="683" spans="2:65" s="13" customFormat="1" ht="11.25">
      <c r="B683" s="156"/>
      <c r="D683" s="150" t="s">
        <v>184</v>
      </c>
      <c r="E683" s="157" t="s">
        <v>21</v>
      </c>
      <c r="F683" s="158" t="s">
        <v>476</v>
      </c>
      <c r="H683" s="159">
        <v>242.85</v>
      </c>
      <c r="I683" s="160"/>
      <c r="L683" s="156"/>
      <c r="M683" s="161"/>
      <c r="T683" s="162"/>
      <c r="AT683" s="157" t="s">
        <v>184</v>
      </c>
      <c r="AU683" s="157" t="s">
        <v>82</v>
      </c>
      <c r="AV683" s="13" t="s">
        <v>82</v>
      </c>
      <c r="AW683" s="13" t="s">
        <v>186</v>
      </c>
      <c r="AX683" s="13" t="s">
        <v>80</v>
      </c>
      <c r="AY683" s="157" t="s">
        <v>174</v>
      </c>
    </row>
    <row r="684" spans="2:65" s="1" customFormat="1" ht="33" customHeight="1">
      <c r="B684" s="32"/>
      <c r="C684" s="132" t="s">
        <v>1093</v>
      </c>
      <c r="D684" s="132" t="s">
        <v>176</v>
      </c>
      <c r="E684" s="133" t="s">
        <v>1004</v>
      </c>
      <c r="F684" s="134" t="s">
        <v>1005</v>
      </c>
      <c r="G684" s="135" t="s">
        <v>133</v>
      </c>
      <c r="H684" s="136">
        <v>242.85</v>
      </c>
      <c r="I684" s="137"/>
      <c r="J684" s="138">
        <f>ROUND(I684*H684,2)</f>
        <v>0</v>
      </c>
      <c r="K684" s="134" t="s">
        <v>179</v>
      </c>
      <c r="L684" s="32"/>
      <c r="M684" s="139" t="s">
        <v>21</v>
      </c>
      <c r="N684" s="140" t="s">
        <v>44</v>
      </c>
      <c r="P684" s="141">
        <f>O684*H684</f>
        <v>0</v>
      </c>
      <c r="Q684" s="141">
        <v>1.4999999999999999E-2</v>
      </c>
      <c r="R684" s="141">
        <f>Q684*H684</f>
        <v>3.6427499999999999</v>
      </c>
      <c r="S684" s="141">
        <v>0</v>
      </c>
      <c r="T684" s="142">
        <f>S684*H684</f>
        <v>0</v>
      </c>
      <c r="AR684" s="143" t="s">
        <v>315</v>
      </c>
      <c r="AT684" s="143" t="s">
        <v>176</v>
      </c>
      <c r="AU684" s="143" t="s">
        <v>82</v>
      </c>
      <c r="AY684" s="17" t="s">
        <v>174</v>
      </c>
      <c r="BE684" s="144">
        <f>IF(N684="základní",J684,0)</f>
        <v>0</v>
      </c>
      <c r="BF684" s="144">
        <f>IF(N684="snížená",J684,0)</f>
        <v>0</v>
      </c>
      <c r="BG684" s="144">
        <f>IF(N684="zákl. přenesená",J684,0)</f>
        <v>0</v>
      </c>
      <c r="BH684" s="144">
        <f>IF(N684="sníž. přenesená",J684,0)</f>
        <v>0</v>
      </c>
      <c r="BI684" s="144">
        <f>IF(N684="nulová",J684,0)</f>
        <v>0</v>
      </c>
      <c r="BJ684" s="17" t="s">
        <v>80</v>
      </c>
      <c r="BK684" s="144">
        <f>ROUND(I684*H684,2)</f>
        <v>0</v>
      </c>
      <c r="BL684" s="17" t="s">
        <v>315</v>
      </c>
      <c r="BM684" s="143" t="s">
        <v>1094</v>
      </c>
    </row>
    <row r="685" spans="2:65" s="1" customFormat="1" ht="11.25">
      <c r="B685" s="32"/>
      <c r="D685" s="145" t="s">
        <v>182</v>
      </c>
      <c r="F685" s="146" t="s">
        <v>1007</v>
      </c>
      <c r="I685" s="147"/>
      <c r="L685" s="32"/>
      <c r="M685" s="148"/>
      <c r="T685" s="53"/>
      <c r="AT685" s="17" t="s">
        <v>182</v>
      </c>
      <c r="AU685" s="17" t="s">
        <v>82</v>
      </c>
    </row>
    <row r="686" spans="2:65" s="13" customFormat="1" ht="11.25">
      <c r="B686" s="156"/>
      <c r="D686" s="150" t="s">
        <v>184</v>
      </c>
      <c r="E686" s="157" t="s">
        <v>21</v>
      </c>
      <c r="F686" s="158" t="s">
        <v>476</v>
      </c>
      <c r="H686" s="159">
        <v>242.85</v>
      </c>
      <c r="I686" s="160"/>
      <c r="L686" s="156"/>
      <c r="M686" s="161"/>
      <c r="T686" s="162"/>
      <c r="AT686" s="157" t="s">
        <v>184</v>
      </c>
      <c r="AU686" s="157" t="s">
        <v>82</v>
      </c>
      <c r="AV686" s="13" t="s">
        <v>82</v>
      </c>
      <c r="AW686" s="13" t="s">
        <v>186</v>
      </c>
      <c r="AX686" s="13" t="s">
        <v>80</v>
      </c>
      <c r="AY686" s="157" t="s">
        <v>174</v>
      </c>
    </row>
    <row r="687" spans="2:65" s="1" customFormat="1" ht="21.75" customHeight="1">
      <c r="B687" s="32"/>
      <c r="C687" s="132" t="s">
        <v>1095</v>
      </c>
      <c r="D687" s="132" t="s">
        <v>176</v>
      </c>
      <c r="E687" s="133" t="s">
        <v>991</v>
      </c>
      <c r="F687" s="134" t="s">
        <v>992</v>
      </c>
      <c r="G687" s="135" t="s">
        <v>133</v>
      </c>
      <c r="H687" s="136">
        <v>485.7</v>
      </c>
      <c r="I687" s="137"/>
      <c r="J687" s="138">
        <f>ROUND(I687*H687,2)</f>
        <v>0</v>
      </c>
      <c r="K687" s="134" t="s">
        <v>179</v>
      </c>
      <c r="L687" s="32"/>
      <c r="M687" s="139" t="s">
        <v>21</v>
      </c>
      <c r="N687" s="140" t="s">
        <v>44</v>
      </c>
      <c r="P687" s="141">
        <f>O687*H687</f>
        <v>0</v>
      </c>
      <c r="Q687" s="141">
        <v>3.0000000000000001E-5</v>
      </c>
      <c r="R687" s="141">
        <f>Q687*H687</f>
        <v>1.4571000000000001E-2</v>
      </c>
      <c r="S687" s="141">
        <v>0</v>
      </c>
      <c r="T687" s="142">
        <f>S687*H687</f>
        <v>0</v>
      </c>
      <c r="AR687" s="143" t="s">
        <v>315</v>
      </c>
      <c r="AT687" s="143" t="s">
        <v>176</v>
      </c>
      <c r="AU687" s="143" t="s">
        <v>82</v>
      </c>
      <c r="AY687" s="17" t="s">
        <v>174</v>
      </c>
      <c r="BE687" s="144">
        <f>IF(N687="základní",J687,0)</f>
        <v>0</v>
      </c>
      <c r="BF687" s="144">
        <f>IF(N687="snížená",J687,0)</f>
        <v>0</v>
      </c>
      <c r="BG687" s="144">
        <f>IF(N687="zákl. přenesená",J687,0)</f>
        <v>0</v>
      </c>
      <c r="BH687" s="144">
        <f>IF(N687="sníž. přenesená",J687,0)</f>
        <v>0</v>
      </c>
      <c r="BI687" s="144">
        <f>IF(N687="nulová",J687,0)</f>
        <v>0</v>
      </c>
      <c r="BJ687" s="17" t="s">
        <v>80</v>
      </c>
      <c r="BK687" s="144">
        <f>ROUND(I687*H687,2)</f>
        <v>0</v>
      </c>
      <c r="BL687" s="17" t="s">
        <v>315</v>
      </c>
      <c r="BM687" s="143" t="s">
        <v>1096</v>
      </c>
    </row>
    <row r="688" spans="2:65" s="1" customFormat="1" ht="11.25">
      <c r="B688" s="32"/>
      <c r="D688" s="145" t="s">
        <v>182</v>
      </c>
      <c r="F688" s="146" t="s">
        <v>994</v>
      </c>
      <c r="I688" s="147"/>
      <c r="L688" s="32"/>
      <c r="M688" s="148"/>
      <c r="T688" s="53"/>
      <c r="AT688" s="17" t="s">
        <v>182</v>
      </c>
      <c r="AU688" s="17" t="s">
        <v>82</v>
      </c>
    </row>
    <row r="689" spans="2:65" s="13" customFormat="1" ht="11.25">
      <c r="B689" s="156"/>
      <c r="D689" s="150" t="s">
        <v>184</v>
      </c>
      <c r="E689" s="157" t="s">
        <v>21</v>
      </c>
      <c r="F689" s="158" t="s">
        <v>1097</v>
      </c>
      <c r="H689" s="159">
        <v>485.7</v>
      </c>
      <c r="I689" s="160"/>
      <c r="L689" s="156"/>
      <c r="M689" s="161"/>
      <c r="T689" s="162"/>
      <c r="AT689" s="157" t="s">
        <v>184</v>
      </c>
      <c r="AU689" s="157" t="s">
        <v>82</v>
      </c>
      <c r="AV689" s="13" t="s">
        <v>82</v>
      </c>
      <c r="AW689" s="13" t="s">
        <v>186</v>
      </c>
      <c r="AX689" s="13" t="s">
        <v>80</v>
      </c>
      <c r="AY689" s="157" t="s">
        <v>174</v>
      </c>
    </row>
    <row r="690" spans="2:65" s="1" customFormat="1" ht="33" customHeight="1">
      <c r="B690" s="32"/>
      <c r="C690" s="132" t="s">
        <v>1098</v>
      </c>
      <c r="D690" s="132" t="s">
        <v>176</v>
      </c>
      <c r="E690" s="133" t="s">
        <v>997</v>
      </c>
      <c r="F690" s="134" t="s">
        <v>998</v>
      </c>
      <c r="G690" s="135" t="s">
        <v>133</v>
      </c>
      <c r="H690" s="136">
        <v>242.85</v>
      </c>
      <c r="I690" s="137"/>
      <c r="J690" s="138">
        <f>ROUND(I690*H690,2)</f>
        <v>0</v>
      </c>
      <c r="K690" s="134" t="s">
        <v>179</v>
      </c>
      <c r="L690" s="32"/>
      <c r="M690" s="139" t="s">
        <v>21</v>
      </c>
      <c r="N690" s="140" t="s">
        <v>44</v>
      </c>
      <c r="P690" s="141">
        <f>O690*H690</f>
        <v>0</v>
      </c>
      <c r="Q690" s="141">
        <v>8.4000000000000005E-2</v>
      </c>
      <c r="R690" s="141">
        <f>Q690*H690</f>
        <v>20.3994</v>
      </c>
      <c r="S690" s="141">
        <v>0</v>
      </c>
      <c r="T690" s="142">
        <f>S690*H690</f>
        <v>0</v>
      </c>
      <c r="AR690" s="143" t="s">
        <v>315</v>
      </c>
      <c r="AT690" s="143" t="s">
        <v>176</v>
      </c>
      <c r="AU690" s="143" t="s">
        <v>82</v>
      </c>
      <c r="AY690" s="17" t="s">
        <v>174</v>
      </c>
      <c r="BE690" s="144">
        <f>IF(N690="základní",J690,0)</f>
        <v>0</v>
      </c>
      <c r="BF690" s="144">
        <f>IF(N690="snížená",J690,0)</f>
        <v>0</v>
      </c>
      <c r="BG690" s="144">
        <f>IF(N690="zákl. přenesená",J690,0)</f>
        <v>0</v>
      </c>
      <c r="BH690" s="144">
        <f>IF(N690="sníž. přenesená",J690,0)</f>
        <v>0</v>
      </c>
      <c r="BI690" s="144">
        <f>IF(N690="nulová",J690,0)</f>
        <v>0</v>
      </c>
      <c r="BJ690" s="17" t="s">
        <v>80</v>
      </c>
      <c r="BK690" s="144">
        <f>ROUND(I690*H690,2)</f>
        <v>0</v>
      </c>
      <c r="BL690" s="17" t="s">
        <v>315</v>
      </c>
      <c r="BM690" s="143" t="s">
        <v>1099</v>
      </c>
    </row>
    <row r="691" spans="2:65" s="1" customFormat="1" ht="11.25">
      <c r="B691" s="32"/>
      <c r="D691" s="145" t="s">
        <v>182</v>
      </c>
      <c r="F691" s="146" t="s">
        <v>1000</v>
      </c>
      <c r="I691" s="147"/>
      <c r="L691" s="32"/>
      <c r="M691" s="148"/>
      <c r="T691" s="53"/>
      <c r="AT691" s="17" t="s">
        <v>182</v>
      </c>
      <c r="AU691" s="17" t="s">
        <v>82</v>
      </c>
    </row>
    <row r="692" spans="2:65" s="13" customFormat="1" ht="11.25">
      <c r="B692" s="156"/>
      <c r="D692" s="150" t="s">
        <v>184</v>
      </c>
      <c r="E692" s="157" t="s">
        <v>21</v>
      </c>
      <c r="F692" s="158" t="s">
        <v>476</v>
      </c>
      <c r="H692" s="159">
        <v>242.85</v>
      </c>
      <c r="I692" s="160"/>
      <c r="L692" s="156"/>
      <c r="M692" s="161"/>
      <c r="T692" s="162"/>
      <c r="AT692" s="157" t="s">
        <v>184</v>
      </c>
      <c r="AU692" s="157" t="s">
        <v>82</v>
      </c>
      <c r="AV692" s="13" t="s">
        <v>82</v>
      </c>
      <c r="AW692" s="13" t="s">
        <v>186</v>
      </c>
      <c r="AX692" s="13" t="s">
        <v>80</v>
      </c>
      <c r="AY692" s="157" t="s">
        <v>174</v>
      </c>
    </row>
    <row r="693" spans="2:65" s="1" customFormat="1" ht="44.25" customHeight="1">
      <c r="B693" s="32"/>
      <c r="C693" s="132" t="s">
        <v>1100</v>
      </c>
      <c r="D693" s="132" t="s">
        <v>176</v>
      </c>
      <c r="E693" s="133" t="s">
        <v>1101</v>
      </c>
      <c r="F693" s="134" t="s">
        <v>1102</v>
      </c>
      <c r="G693" s="135" t="s">
        <v>307</v>
      </c>
      <c r="H693" s="136">
        <v>27.472000000000001</v>
      </c>
      <c r="I693" s="137"/>
      <c r="J693" s="138">
        <f>ROUND(I693*H693,2)</f>
        <v>0</v>
      </c>
      <c r="K693" s="134" t="s">
        <v>179</v>
      </c>
      <c r="L693" s="32"/>
      <c r="M693" s="139" t="s">
        <v>21</v>
      </c>
      <c r="N693" s="140" t="s">
        <v>44</v>
      </c>
      <c r="P693" s="141">
        <f>O693*H693</f>
        <v>0</v>
      </c>
      <c r="Q693" s="141">
        <v>0</v>
      </c>
      <c r="R693" s="141">
        <f>Q693*H693</f>
        <v>0</v>
      </c>
      <c r="S693" s="141">
        <v>0</v>
      </c>
      <c r="T693" s="142">
        <f>S693*H693</f>
        <v>0</v>
      </c>
      <c r="AR693" s="143" t="s">
        <v>315</v>
      </c>
      <c r="AT693" s="143" t="s">
        <v>176</v>
      </c>
      <c r="AU693" s="143" t="s">
        <v>82</v>
      </c>
      <c r="AY693" s="17" t="s">
        <v>174</v>
      </c>
      <c r="BE693" s="144">
        <f>IF(N693="základní",J693,0)</f>
        <v>0</v>
      </c>
      <c r="BF693" s="144">
        <f>IF(N693="snížená",J693,0)</f>
        <v>0</v>
      </c>
      <c r="BG693" s="144">
        <f>IF(N693="zákl. přenesená",J693,0)</f>
        <v>0</v>
      </c>
      <c r="BH693" s="144">
        <f>IF(N693="sníž. přenesená",J693,0)</f>
        <v>0</v>
      </c>
      <c r="BI693" s="144">
        <f>IF(N693="nulová",J693,0)</f>
        <v>0</v>
      </c>
      <c r="BJ693" s="17" t="s">
        <v>80</v>
      </c>
      <c r="BK693" s="144">
        <f>ROUND(I693*H693,2)</f>
        <v>0</v>
      </c>
      <c r="BL693" s="17" t="s">
        <v>315</v>
      </c>
      <c r="BM693" s="143" t="s">
        <v>1103</v>
      </c>
    </row>
    <row r="694" spans="2:65" s="1" customFormat="1" ht="11.25">
      <c r="B694" s="32"/>
      <c r="D694" s="145" t="s">
        <v>182</v>
      </c>
      <c r="F694" s="146" t="s">
        <v>1104</v>
      </c>
      <c r="I694" s="147"/>
      <c r="L694" s="32"/>
      <c r="M694" s="148"/>
      <c r="T694" s="53"/>
      <c r="AT694" s="17" t="s">
        <v>182</v>
      </c>
      <c r="AU694" s="17" t="s">
        <v>82</v>
      </c>
    </row>
    <row r="695" spans="2:65" s="11" customFormat="1" ht="22.9" customHeight="1">
      <c r="B695" s="120"/>
      <c r="D695" s="121" t="s">
        <v>72</v>
      </c>
      <c r="E695" s="130" t="s">
        <v>456</v>
      </c>
      <c r="F695" s="130" t="s">
        <v>457</v>
      </c>
      <c r="I695" s="123"/>
      <c r="J695" s="131">
        <f>BK695</f>
        <v>0</v>
      </c>
      <c r="L695" s="120"/>
      <c r="M695" s="125"/>
      <c r="P695" s="126">
        <f>SUM(P696:P806)</f>
        <v>0</v>
      </c>
      <c r="R695" s="126">
        <f>SUM(R696:R806)</f>
        <v>40.807648020000002</v>
      </c>
      <c r="T695" s="127">
        <f>SUM(T696:T806)</f>
        <v>0</v>
      </c>
      <c r="AR695" s="121" t="s">
        <v>82</v>
      </c>
      <c r="AT695" s="128" t="s">
        <v>72</v>
      </c>
      <c r="AU695" s="128" t="s">
        <v>80</v>
      </c>
      <c r="AY695" s="121" t="s">
        <v>174</v>
      </c>
      <c r="BK695" s="129">
        <f>SUM(BK696:BK806)</f>
        <v>0</v>
      </c>
    </row>
    <row r="696" spans="2:65" s="1" customFormat="1" ht="24.2" customHeight="1">
      <c r="B696" s="32"/>
      <c r="C696" s="132" t="s">
        <v>1105</v>
      </c>
      <c r="D696" s="132" t="s">
        <v>176</v>
      </c>
      <c r="E696" s="133" t="s">
        <v>1106</v>
      </c>
      <c r="F696" s="134" t="s">
        <v>1107</v>
      </c>
      <c r="G696" s="135" t="s">
        <v>133</v>
      </c>
      <c r="H696" s="136">
        <v>2044.0360000000001</v>
      </c>
      <c r="I696" s="137"/>
      <c r="J696" s="138">
        <f>ROUND(I696*H696,2)</f>
        <v>0</v>
      </c>
      <c r="K696" s="134" t="s">
        <v>179</v>
      </c>
      <c r="L696" s="32"/>
      <c r="M696" s="139" t="s">
        <v>21</v>
      </c>
      <c r="N696" s="140" t="s">
        <v>44</v>
      </c>
      <c r="P696" s="141">
        <f>O696*H696</f>
        <v>0</v>
      </c>
      <c r="Q696" s="141">
        <v>0</v>
      </c>
      <c r="R696" s="141">
        <f>Q696*H696</f>
        <v>0</v>
      </c>
      <c r="S696" s="141">
        <v>0</v>
      </c>
      <c r="T696" s="142">
        <f>S696*H696</f>
        <v>0</v>
      </c>
      <c r="AR696" s="143" t="s">
        <v>315</v>
      </c>
      <c r="AT696" s="143" t="s">
        <v>176</v>
      </c>
      <c r="AU696" s="143" t="s">
        <v>82</v>
      </c>
      <c r="AY696" s="17" t="s">
        <v>174</v>
      </c>
      <c r="BE696" s="144">
        <f>IF(N696="základní",J696,0)</f>
        <v>0</v>
      </c>
      <c r="BF696" s="144">
        <f>IF(N696="snížená",J696,0)</f>
        <v>0</v>
      </c>
      <c r="BG696" s="144">
        <f>IF(N696="zákl. přenesená",J696,0)</f>
        <v>0</v>
      </c>
      <c r="BH696" s="144">
        <f>IF(N696="sníž. přenesená",J696,0)</f>
        <v>0</v>
      </c>
      <c r="BI696" s="144">
        <f>IF(N696="nulová",J696,0)</f>
        <v>0</v>
      </c>
      <c r="BJ696" s="17" t="s">
        <v>80</v>
      </c>
      <c r="BK696" s="144">
        <f>ROUND(I696*H696,2)</f>
        <v>0</v>
      </c>
      <c r="BL696" s="17" t="s">
        <v>315</v>
      </c>
      <c r="BM696" s="143" t="s">
        <v>1108</v>
      </c>
    </row>
    <row r="697" spans="2:65" s="1" customFormat="1" ht="11.25">
      <c r="B697" s="32"/>
      <c r="D697" s="145" t="s">
        <v>182</v>
      </c>
      <c r="F697" s="146" t="s">
        <v>1109</v>
      </c>
      <c r="I697" s="147"/>
      <c r="L697" s="32"/>
      <c r="M697" s="148"/>
      <c r="T697" s="53"/>
      <c r="AT697" s="17" t="s">
        <v>182</v>
      </c>
      <c r="AU697" s="17" t="s">
        <v>82</v>
      </c>
    </row>
    <row r="698" spans="2:65" s="13" customFormat="1" ht="11.25">
      <c r="B698" s="156"/>
      <c r="D698" s="150" t="s">
        <v>184</v>
      </c>
      <c r="E698" s="157" t="s">
        <v>21</v>
      </c>
      <c r="F698" s="158" t="s">
        <v>464</v>
      </c>
      <c r="H698" s="159">
        <v>2044.0360000000001</v>
      </c>
      <c r="I698" s="160"/>
      <c r="L698" s="156"/>
      <c r="M698" s="161"/>
      <c r="T698" s="162"/>
      <c r="AT698" s="157" t="s">
        <v>184</v>
      </c>
      <c r="AU698" s="157" t="s">
        <v>82</v>
      </c>
      <c r="AV698" s="13" t="s">
        <v>82</v>
      </c>
      <c r="AW698" s="13" t="s">
        <v>186</v>
      </c>
      <c r="AX698" s="13" t="s">
        <v>80</v>
      </c>
      <c r="AY698" s="157" t="s">
        <v>174</v>
      </c>
    </row>
    <row r="699" spans="2:65" s="1" customFormat="1" ht="24.2" customHeight="1">
      <c r="B699" s="32"/>
      <c r="C699" s="132" t="s">
        <v>1110</v>
      </c>
      <c r="D699" s="132" t="s">
        <v>176</v>
      </c>
      <c r="E699" s="133" t="s">
        <v>1111</v>
      </c>
      <c r="F699" s="134" t="s">
        <v>1112</v>
      </c>
      <c r="G699" s="135" t="s">
        <v>133</v>
      </c>
      <c r="H699" s="136">
        <v>2044.0360000000001</v>
      </c>
      <c r="I699" s="137"/>
      <c r="J699" s="138">
        <f>ROUND(I699*H699,2)</f>
        <v>0</v>
      </c>
      <c r="K699" s="134" t="s">
        <v>179</v>
      </c>
      <c r="L699" s="32"/>
      <c r="M699" s="139" t="s">
        <v>21</v>
      </c>
      <c r="N699" s="140" t="s">
        <v>44</v>
      </c>
      <c r="P699" s="141">
        <f>O699*H699</f>
        <v>0</v>
      </c>
      <c r="Q699" s="141">
        <v>2.9999999999999997E-4</v>
      </c>
      <c r="R699" s="141">
        <f>Q699*H699</f>
        <v>0.61321079999999994</v>
      </c>
      <c r="S699" s="141">
        <v>0</v>
      </c>
      <c r="T699" s="142">
        <f>S699*H699</f>
        <v>0</v>
      </c>
      <c r="AR699" s="143" t="s">
        <v>315</v>
      </c>
      <c r="AT699" s="143" t="s">
        <v>176</v>
      </c>
      <c r="AU699" s="143" t="s">
        <v>82</v>
      </c>
      <c r="AY699" s="17" t="s">
        <v>174</v>
      </c>
      <c r="BE699" s="144">
        <f>IF(N699="základní",J699,0)</f>
        <v>0</v>
      </c>
      <c r="BF699" s="144">
        <f>IF(N699="snížená",J699,0)</f>
        <v>0</v>
      </c>
      <c r="BG699" s="144">
        <f>IF(N699="zákl. přenesená",J699,0)</f>
        <v>0</v>
      </c>
      <c r="BH699" s="144">
        <f>IF(N699="sníž. přenesená",J699,0)</f>
        <v>0</v>
      </c>
      <c r="BI699" s="144">
        <f>IF(N699="nulová",J699,0)</f>
        <v>0</v>
      </c>
      <c r="BJ699" s="17" t="s">
        <v>80</v>
      </c>
      <c r="BK699" s="144">
        <f>ROUND(I699*H699,2)</f>
        <v>0</v>
      </c>
      <c r="BL699" s="17" t="s">
        <v>315</v>
      </c>
      <c r="BM699" s="143" t="s">
        <v>1113</v>
      </c>
    </row>
    <row r="700" spans="2:65" s="1" customFormat="1" ht="11.25">
      <c r="B700" s="32"/>
      <c r="D700" s="145" t="s">
        <v>182</v>
      </c>
      <c r="F700" s="146" t="s">
        <v>1114</v>
      </c>
      <c r="I700" s="147"/>
      <c r="L700" s="32"/>
      <c r="M700" s="148"/>
      <c r="T700" s="53"/>
      <c r="AT700" s="17" t="s">
        <v>182</v>
      </c>
      <c r="AU700" s="17" t="s">
        <v>82</v>
      </c>
    </row>
    <row r="701" spans="2:65" s="13" customFormat="1" ht="11.25">
      <c r="B701" s="156"/>
      <c r="D701" s="150" t="s">
        <v>184</v>
      </c>
      <c r="E701" s="157" t="s">
        <v>21</v>
      </c>
      <c r="F701" s="158" t="s">
        <v>464</v>
      </c>
      <c r="H701" s="159">
        <v>2044.0360000000001</v>
      </c>
      <c r="I701" s="160"/>
      <c r="L701" s="156"/>
      <c r="M701" s="161"/>
      <c r="T701" s="162"/>
      <c r="AT701" s="157" t="s">
        <v>184</v>
      </c>
      <c r="AU701" s="157" t="s">
        <v>82</v>
      </c>
      <c r="AV701" s="13" t="s">
        <v>82</v>
      </c>
      <c r="AW701" s="13" t="s">
        <v>186</v>
      </c>
      <c r="AX701" s="13" t="s">
        <v>80</v>
      </c>
      <c r="AY701" s="157" t="s">
        <v>174</v>
      </c>
    </row>
    <row r="702" spans="2:65" s="1" customFormat="1" ht="24.2" customHeight="1">
      <c r="B702" s="32"/>
      <c r="C702" s="132" t="s">
        <v>1115</v>
      </c>
      <c r="D702" s="132" t="s">
        <v>176</v>
      </c>
      <c r="E702" s="133" t="s">
        <v>1116</v>
      </c>
      <c r="F702" s="134" t="s">
        <v>1117</v>
      </c>
      <c r="G702" s="135" t="s">
        <v>133</v>
      </c>
      <c r="H702" s="136">
        <v>82.4</v>
      </c>
      <c r="I702" s="137"/>
      <c r="J702" s="138">
        <f>ROUND(I702*H702,2)</f>
        <v>0</v>
      </c>
      <c r="K702" s="134" t="s">
        <v>179</v>
      </c>
      <c r="L702" s="32"/>
      <c r="M702" s="139" t="s">
        <v>21</v>
      </c>
      <c r="N702" s="140" t="s">
        <v>44</v>
      </c>
      <c r="P702" s="141">
        <f>O702*H702</f>
        <v>0</v>
      </c>
      <c r="Q702" s="141">
        <v>1.5E-3</v>
      </c>
      <c r="R702" s="141">
        <f>Q702*H702</f>
        <v>0.12360000000000002</v>
      </c>
      <c r="S702" s="141">
        <v>0</v>
      </c>
      <c r="T702" s="142">
        <f>S702*H702</f>
        <v>0</v>
      </c>
      <c r="AR702" s="143" t="s">
        <v>315</v>
      </c>
      <c r="AT702" s="143" t="s">
        <v>176</v>
      </c>
      <c r="AU702" s="143" t="s">
        <v>82</v>
      </c>
      <c r="AY702" s="17" t="s">
        <v>174</v>
      </c>
      <c r="BE702" s="144">
        <f>IF(N702="základní",J702,0)</f>
        <v>0</v>
      </c>
      <c r="BF702" s="144">
        <f>IF(N702="snížená",J702,0)</f>
        <v>0</v>
      </c>
      <c r="BG702" s="144">
        <f>IF(N702="zákl. přenesená",J702,0)</f>
        <v>0</v>
      </c>
      <c r="BH702" s="144">
        <f>IF(N702="sníž. přenesená",J702,0)</f>
        <v>0</v>
      </c>
      <c r="BI702" s="144">
        <f>IF(N702="nulová",J702,0)</f>
        <v>0</v>
      </c>
      <c r="BJ702" s="17" t="s">
        <v>80</v>
      </c>
      <c r="BK702" s="144">
        <f>ROUND(I702*H702,2)</f>
        <v>0</v>
      </c>
      <c r="BL702" s="17" t="s">
        <v>315</v>
      </c>
      <c r="BM702" s="143" t="s">
        <v>1118</v>
      </c>
    </row>
    <row r="703" spans="2:65" s="1" customFormat="1" ht="11.25">
      <c r="B703" s="32"/>
      <c r="D703" s="145" t="s">
        <v>182</v>
      </c>
      <c r="F703" s="146" t="s">
        <v>1119</v>
      </c>
      <c r="I703" s="147"/>
      <c r="L703" s="32"/>
      <c r="M703" s="148"/>
      <c r="T703" s="53"/>
      <c r="AT703" s="17" t="s">
        <v>182</v>
      </c>
      <c r="AU703" s="17" t="s">
        <v>82</v>
      </c>
    </row>
    <row r="704" spans="2:65" s="13" customFormat="1" ht="11.25">
      <c r="B704" s="156"/>
      <c r="D704" s="150" t="s">
        <v>184</v>
      </c>
      <c r="E704" s="157" t="s">
        <v>21</v>
      </c>
      <c r="F704" s="158" t="s">
        <v>1120</v>
      </c>
      <c r="H704" s="159">
        <v>18.399999999999999</v>
      </c>
      <c r="I704" s="160"/>
      <c r="L704" s="156"/>
      <c r="M704" s="161"/>
      <c r="T704" s="162"/>
      <c r="AT704" s="157" t="s">
        <v>184</v>
      </c>
      <c r="AU704" s="157" t="s">
        <v>82</v>
      </c>
      <c r="AV704" s="13" t="s">
        <v>82</v>
      </c>
      <c r="AW704" s="13" t="s">
        <v>186</v>
      </c>
      <c r="AX704" s="13" t="s">
        <v>73</v>
      </c>
      <c r="AY704" s="157" t="s">
        <v>174</v>
      </c>
    </row>
    <row r="705" spans="2:65" s="13" customFormat="1" ht="11.25">
      <c r="B705" s="156"/>
      <c r="D705" s="150" t="s">
        <v>184</v>
      </c>
      <c r="E705" s="157" t="s">
        <v>21</v>
      </c>
      <c r="F705" s="158" t="s">
        <v>1121</v>
      </c>
      <c r="H705" s="159">
        <v>10.199999999999999</v>
      </c>
      <c r="I705" s="160"/>
      <c r="L705" s="156"/>
      <c r="M705" s="161"/>
      <c r="T705" s="162"/>
      <c r="AT705" s="157" t="s">
        <v>184</v>
      </c>
      <c r="AU705" s="157" t="s">
        <v>82</v>
      </c>
      <c r="AV705" s="13" t="s">
        <v>82</v>
      </c>
      <c r="AW705" s="13" t="s">
        <v>186</v>
      </c>
      <c r="AX705" s="13" t="s">
        <v>73</v>
      </c>
      <c r="AY705" s="157" t="s">
        <v>174</v>
      </c>
    </row>
    <row r="706" spans="2:65" s="13" customFormat="1" ht="11.25">
      <c r="B706" s="156"/>
      <c r="D706" s="150" t="s">
        <v>184</v>
      </c>
      <c r="E706" s="157" t="s">
        <v>21</v>
      </c>
      <c r="F706" s="158" t="s">
        <v>1122</v>
      </c>
      <c r="H706" s="159">
        <v>14.8</v>
      </c>
      <c r="I706" s="160"/>
      <c r="L706" s="156"/>
      <c r="M706" s="161"/>
      <c r="T706" s="162"/>
      <c r="AT706" s="157" t="s">
        <v>184</v>
      </c>
      <c r="AU706" s="157" t="s">
        <v>82</v>
      </c>
      <c r="AV706" s="13" t="s">
        <v>82</v>
      </c>
      <c r="AW706" s="13" t="s">
        <v>186</v>
      </c>
      <c r="AX706" s="13" t="s">
        <v>73</v>
      </c>
      <c r="AY706" s="157" t="s">
        <v>174</v>
      </c>
    </row>
    <row r="707" spans="2:65" s="15" customFormat="1" ht="11.25">
      <c r="B707" s="171"/>
      <c r="D707" s="150" t="s">
        <v>184</v>
      </c>
      <c r="E707" s="172" t="s">
        <v>21</v>
      </c>
      <c r="F707" s="173" t="s">
        <v>902</v>
      </c>
      <c r="H707" s="174">
        <v>43.4</v>
      </c>
      <c r="I707" s="175"/>
      <c r="L707" s="171"/>
      <c r="M707" s="176"/>
      <c r="T707" s="177"/>
      <c r="AT707" s="172" t="s">
        <v>184</v>
      </c>
      <c r="AU707" s="172" t="s">
        <v>82</v>
      </c>
      <c r="AV707" s="15" t="s">
        <v>108</v>
      </c>
      <c r="AW707" s="15" t="s">
        <v>186</v>
      </c>
      <c r="AX707" s="15" t="s">
        <v>73</v>
      </c>
      <c r="AY707" s="172" t="s">
        <v>174</v>
      </c>
    </row>
    <row r="708" spans="2:65" s="13" customFormat="1" ht="11.25">
      <c r="B708" s="156"/>
      <c r="D708" s="150" t="s">
        <v>184</v>
      </c>
      <c r="E708" s="157" t="s">
        <v>21</v>
      </c>
      <c r="F708" s="158" t="s">
        <v>1123</v>
      </c>
      <c r="H708" s="159">
        <v>39</v>
      </c>
      <c r="I708" s="160"/>
      <c r="L708" s="156"/>
      <c r="M708" s="161"/>
      <c r="T708" s="162"/>
      <c r="AT708" s="157" t="s">
        <v>184</v>
      </c>
      <c r="AU708" s="157" t="s">
        <v>82</v>
      </c>
      <c r="AV708" s="13" t="s">
        <v>82</v>
      </c>
      <c r="AW708" s="13" t="s">
        <v>186</v>
      </c>
      <c r="AX708" s="13" t="s">
        <v>73</v>
      </c>
      <c r="AY708" s="157" t="s">
        <v>174</v>
      </c>
    </row>
    <row r="709" spans="2:65" s="15" customFormat="1" ht="11.25">
      <c r="B709" s="171"/>
      <c r="D709" s="150" t="s">
        <v>184</v>
      </c>
      <c r="E709" s="172" t="s">
        <v>21</v>
      </c>
      <c r="F709" s="173" t="s">
        <v>646</v>
      </c>
      <c r="H709" s="174">
        <v>39</v>
      </c>
      <c r="I709" s="175"/>
      <c r="L709" s="171"/>
      <c r="M709" s="176"/>
      <c r="T709" s="177"/>
      <c r="AT709" s="172" t="s">
        <v>184</v>
      </c>
      <c r="AU709" s="172" t="s">
        <v>82</v>
      </c>
      <c r="AV709" s="15" t="s">
        <v>108</v>
      </c>
      <c r="AW709" s="15" t="s">
        <v>186</v>
      </c>
      <c r="AX709" s="15" t="s">
        <v>73</v>
      </c>
      <c r="AY709" s="172" t="s">
        <v>174</v>
      </c>
    </row>
    <row r="710" spans="2:65" s="14" customFormat="1" ht="11.25">
      <c r="B710" s="163"/>
      <c r="D710" s="150" t="s">
        <v>184</v>
      </c>
      <c r="E710" s="164" t="s">
        <v>21</v>
      </c>
      <c r="F710" s="165" t="s">
        <v>1124</v>
      </c>
      <c r="H710" s="166">
        <v>82.4</v>
      </c>
      <c r="I710" s="167"/>
      <c r="L710" s="163"/>
      <c r="M710" s="168"/>
      <c r="T710" s="169"/>
      <c r="AT710" s="164" t="s">
        <v>184</v>
      </c>
      <c r="AU710" s="164" t="s">
        <v>82</v>
      </c>
      <c r="AV710" s="14" t="s">
        <v>180</v>
      </c>
      <c r="AW710" s="14" t="s">
        <v>186</v>
      </c>
      <c r="AX710" s="14" t="s">
        <v>80</v>
      </c>
      <c r="AY710" s="164" t="s">
        <v>174</v>
      </c>
    </row>
    <row r="711" spans="2:65" s="1" customFormat="1" ht="37.9" customHeight="1">
      <c r="B711" s="32"/>
      <c r="C711" s="132" t="s">
        <v>1125</v>
      </c>
      <c r="D711" s="132" t="s">
        <v>176</v>
      </c>
      <c r="E711" s="133" t="s">
        <v>1126</v>
      </c>
      <c r="F711" s="134" t="s">
        <v>1127</v>
      </c>
      <c r="G711" s="135" t="s">
        <v>133</v>
      </c>
      <c r="H711" s="136">
        <v>2044.0360000000001</v>
      </c>
      <c r="I711" s="137"/>
      <c r="J711" s="138">
        <f>ROUND(I711*H711,2)</f>
        <v>0</v>
      </c>
      <c r="K711" s="134" t="s">
        <v>179</v>
      </c>
      <c r="L711" s="32"/>
      <c r="M711" s="139" t="s">
        <v>21</v>
      </c>
      <c r="N711" s="140" t="s">
        <v>44</v>
      </c>
      <c r="P711" s="141">
        <f>O711*H711</f>
        <v>0</v>
      </c>
      <c r="Q711" s="141">
        <v>5.1999999999999998E-3</v>
      </c>
      <c r="R711" s="141">
        <f>Q711*H711</f>
        <v>10.628987199999999</v>
      </c>
      <c r="S711" s="141">
        <v>0</v>
      </c>
      <c r="T711" s="142">
        <f>S711*H711</f>
        <v>0</v>
      </c>
      <c r="AR711" s="143" t="s">
        <v>315</v>
      </c>
      <c r="AT711" s="143" t="s">
        <v>176</v>
      </c>
      <c r="AU711" s="143" t="s">
        <v>82</v>
      </c>
      <c r="AY711" s="17" t="s">
        <v>174</v>
      </c>
      <c r="BE711" s="144">
        <f>IF(N711="základní",J711,0)</f>
        <v>0</v>
      </c>
      <c r="BF711" s="144">
        <f>IF(N711="snížená",J711,0)</f>
        <v>0</v>
      </c>
      <c r="BG711" s="144">
        <f>IF(N711="zákl. přenesená",J711,0)</f>
        <v>0</v>
      </c>
      <c r="BH711" s="144">
        <f>IF(N711="sníž. přenesená",J711,0)</f>
        <v>0</v>
      </c>
      <c r="BI711" s="144">
        <f>IF(N711="nulová",J711,0)</f>
        <v>0</v>
      </c>
      <c r="BJ711" s="17" t="s">
        <v>80</v>
      </c>
      <c r="BK711" s="144">
        <f>ROUND(I711*H711,2)</f>
        <v>0</v>
      </c>
      <c r="BL711" s="17" t="s">
        <v>315</v>
      </c>
      <c r="BM711" s="143" t="s">
        <v>1128</v>
      </c>
    </row>
    <row r="712" spans="2:65" s="1" customFormat="1" ht="11.25">
      <c r="B712" s="32"/>
      <c r="D712" s="145" t="s">
        <v>182</v>
      </c>
      <c r="F712" s="146" t="s">
        <v>1129</v>
      </c>
      <c r="I712" s="147"/>
      <c r="L712" s="32"/>
      <c r="M712" s="148"/>
      <c r="T712" s="53"/>
      <c r="AT712" s="17" t="s">
        <v>182</v>
      </c>
      <c r="AU712" s="17" t="s">
        <v>82</v>
      </c>
    </row>
    <row r="713" spans="2:65" s="12" customFormat="1" ht="11.25">
      <c r="B713" s="149"/>
      <c r="D713" s="150" t="s">
        <v>184</v>
      </c>
      <c r="E713" s="151" t="s">
        <v>21</v>
      </c>
      <c r="F713" s="152" t="s">
        <v>583</v>
      </c>
      <c r="H713" s="151" t="s">
        <v>21</v>
      </c>
      <c r="I713" s="153"/>
      <c r="L713" s="149"/>
      <c r="M713" s="154"/>
      <c r="T713" s="155"/>
      <c r="AT713" s="151" t="s">
        <v>184</v>
      </c>
      <c r="AU713" s="151" t="s">
        <v>82</v>
      </c>
      <c r="AV713" s="12" t="s">
        <v>80</v>
      </c>
      <c r="AW713" s="12" t="s">
        <v>186</v>
      </c>
      <c r="AX713" s="12" t="s">
        <v>73</v>
      </c>
      <c r="AY713" s="151" t="s">
        <v>174</v>
      </c>
    </row>
    <row r="714" spans="2:65" s="13" customFormat="1" ht="11.25">
      <c r="B714" s="156"/>
      <c r="D714" s="150" t="s">
        <v>184</v>
      </c>
      <c r="E714" s="157" t="s">
        <v>21</v>
      </c>
      <c r="F714" s="158" t="s">
        <v>1130</v>
      </c>
      <c r="H714" s="159">
        <v>226.56</v>
      </c>
      <c r="I714" s="160"/>
      <c r="L714" s="156"/>
      <c r="M714" s="161"/>
      <c r="T714" s="162"/>
      <c r="AT714" s="157" t="s">
        <v>184</v>
      </c>
      <c r="AU714" s="157" t="s">
        <v>82</v>
      </c>
      <c r="AV714" s="13" t="s">
        <v>82</v>
      </c>
      <c r="AW714" s="13" t="s">
        <v>186</v>
      </c>
      <c r="AX714" s="13" t="s">
        <v>73</v>
      </c>
      <c r="AY714" s="157" t="s">
        <v>174</v>
      </c>
    </row>
    <row r="715" spans="2:65" s="13" customFormat="1" ht="11.25">
      <c r="B715" s="156"/>
      <c r="D715" s="150" t="s">
        <v>184</v>
      </c>
      <c r="E715" s="157" t="s">
        <v>21</v>
      </c>
      <c r="F715" s="158" t="s">
        <v>1131</v>
      </c>
      <c r="H715" s="159">
        <v>245.16</v>
      </c>
      <c r="I715" s="160"/>
      <c r="L715" s="156"/>
      <c r="M715" s="161"/>
      <c r="T715" s="162"/>
      <c r="AT715" s="157" t="s">
        <v>184</v>
      </c>
      <c r="AU715" s="157" t="s">
        <v>82</v>
      </c>
      <c r="AV715" s="13" t="s">
        <v>82</v>
      </c>
      <c r="AW715" s="13" t="s">
        <v>186</v>
      </c>
      <c r="AX715" s="13" t="s">
        <v>73</v>
      </c>
      <c r="AY715" s="157" t="s">
        <v>174</v>
      </c>
    </row>
    <row r="716" spans="2:65" s="13" customFormat="1" ht="11.25">
      <c r="B716" s="156"/>
      <c r="D716" s="150" t="s">
        <v>184</v>
      </c>
      <c r="E716" s="157" t="s">
        <v>21</v>
      </c>
      <c r="F716" s="158" t="s">
        <v>1132</v>
      </c>
      <c r="H716" s="159">
        <v>133.88999999999999</v>
      </c>
      <c r="I716" s="160"/>
      <c r="L716" s="156"/>
      <c r="M716" s="161"/>
      <c r="T716" s="162"/>
      <c r="AT716" s="157" t="s">
        <v>184</v>
      </c>
      <c r="AU716" s="157" t="s">
        <v>82</v>
      </c>
      <c r="AV716" s="13" t="s">
        <v>82</v>
      </c>
      <c r="AW716" s="13" t="s">
        <v>186</v>
      </c>
      <c r="AX716" s="13" t="s">
        <v>73</v>
      </c>
      <c r="AY716" s="157" t="s">
        <v>174</v>
      </c>
    </row>
    <row r="717" spans="2:65" s="13" customFormat="1" ht="11.25">
      <c r="B717" s="156"/>
      <c r="D717" s="150" t="s">
        <v>184</v>
      </c>
      <c r="E717" s="157" t="s">
        <v>21</v>
      </c>
      <c r="F717" s="158" t="s">
        <v>1133</v>
      </c>
      <c r="H717" s="159">
        <v>17.8</v>
      </c>
      <c r="I717" s="160"/>
      <c r="L717" s="156"/>
      <c r="M717" s="161"/>
      <c r="T717" s="162"/>
      <c r="AT717" s="157" t="s">
        <v>184</v>
      </c>
      <c r="AU717" s="157" t="s">
        <v>82</v>
      </c>
      <c r="AV717" s="13" t="s">
        <v>82</v>
      </c>
      <c r="AW717" s="13" t="s">
        <v>186</v>
      </c>
      <c r="AX717" s="13" t="s">
        <v>73</v>
      </c>
      <c r="AY717" s="157" t="s">
        <v>174</v>
      </c>
    </row>
    <row r="718" spans="2:65" s="13" customFormat="1" ht="11.25">
      <c r="B718" s="156"/>
      <c r="D718" s="150" t="s">
        <v>184</v>
      </c>
      <c r="E718" s="157" t="s">
        <v>21</v>
      </c>
      <c r="F718" s="158" t="s">
        <v>1134</v>
      </c>
      <c r="H718" s="159">
        <v>10</v>
      </c>
      <c r="I718" s="160"/>
      <c r="L718" s="156"/>
      <c r="M718" s="161"/>
      <c r="T718" s="162"/>
      <c r="AT718" s="157" t="s">
        <v>184</v>
      </c>
      <c r="AU718" s="157" t="s">
        <v>82</v>
      </c>
      <c r="AV718" s="13" t="s">
        <v>82</v>
      </c>
      <c r="AW718" s="13" t="s">
        <v>186</v>
      </c>
      <c r="AX718" s="13" t="s">
        <v>73</v>
      </c>
      <c r="AY718" s="157" t="s">
        <v>174</v>
      </c>
    </row>
    <row r="719" spans="2:65" s="13" customFormat="1" ht="11.25">
      <c r="B719" s="156"/>
      <c r="D719" s="150" t="s">
        <v>184</v>
      </c>
      <c r="E719" s="157" t="s">
        <v>21</v>
      </c>
      <c r="F719" s="158" t="s">
        <v>1135</v>
      </c>
      <c r="H719" s="159">
        <v>108.6</v>
      </c>
      <c r="I719" s="160"/>
      <c r="L719" s="156"/>
      <c r="M719" s="161"/>
      <c r="T719" s="162"/>
      <c r="AT719" s="157" t="s">
        <v>184</v>
      </c>
      <c r="AU719" s="157" t="s">
        <v>82</v>
      </c>
      <c r="AV719" s="13" t="s">
        <v>82</v>
      </c>
      <c r="AW719" s="13" t="s">
        <v>186</v>
      </c>
      <c r="AX719" s="13" t="s">
        <v>73</v>
      </c>
      <c r="AY719" s="157" t="s">
        <v>174</v>
      </c>
    </row>
    <row r="720" spans="2:65" s="13" customFormat="1" ht="11.25">
      <c r="B720" s="156"/>
      <c r="D720" s="150" t="s">
        <v>184</v>
      </c>
      <c r="E720" s="157" t="s">
        <v>21</v>
      </c>
      <c r="F720" s="158" t="s">
        <v>1136</v>
      </c>
      <c r="H720" s="159">
        <v>40.799999999999997</v>
      </c>
      <c r="I720" s="160"/>
      <c r="L720" s="156"/>
      <c r="M720" s="161"/>
      <c r="T720" s="162"/>
      <c r="AT720" s="157" t="s">
        <v>184</v>
      </c>
      <c r="AU720" s="157" t="s">
        <v>82</v>
      </c>
      <c r="AV720" s="13" t="s">
        <v>82</v>
      </c>
      <c r="AW720" s="13" t="s">
        <v>186</v>
      </c>
      <c r="AX720" s="13" t="s">
        <v>73</v>
      </c>
      <c r="AY720" s="157" t="s">
        <v>174</v>
      </c>
    </row>
    <row r="721" spans="2:51" s="13" customFormat="1" ht="11.25">
      <c r="B721" s="156"/>
      <c r="D721" s="150" t="s">
        <v>184</v>
      </c>
      <c r="E721" s="157" t="s">
        <v>21</v>
      </c>
      <c r="F721" s="158" t="s">
        <v>1137</v>
      </c>
      <c r="H721" s="159">
        <v>23.4</v>
      </c>
      <c r="I721" s="160"/>
      <c r="L721" s="156"/>
      <c r="M721" s="161"/>
      <c r="T721" s="162"/>
      <c r="AT721" s="157" t="s">
        <v>184</v>
      </c>
      <c r="AU721" s="157" t="s">
        <v>82</v>
      </c>
      <c r="AV721" s="13" t="s">
        <v>82</v>
      </c>
      <c r="AW721" s="13" t="s">
        <v>186</v>
      </c>
      <c r="AX721" s="13" t="s">
        <v>73</v>
      </c>
      <c r="AY721" s="157" t="s">
        <v>174</v>
      </c>
    </row>
    <row r="722" spans="2:51" s="13" customFormat="1" ht="11.25">
      <c r="B722" s="156"/>
      <c r="D722" s="150" t="s">
        <v>184</v>
      </c>
      <c r="E722" s="157" t="s">
        <v>21</v>
      </c>
      <c r="F722" s="158" t="s">
        <v>1138</v>
      </c>
      <c r="H722" s="159">
        <v>86.19</v>
      </c>
      <c r="I722" s="160"/>
      <c r="L722" s="156"/>
      <c r="M722" s="161"/>
      <c r="T722" s="162"/>
      <c r="AT722" s="157" t="s">
        <v>184</v>
      </c>
      <c r="AU722" s="157" t="s">
        <v>82</v>
      </c>
      <c r="AV722" s="13" t="s">
        <v>82</v>
      </c>
      <c r="AW722" s="13" t="s">
        <v>186</v>
      </c>
      <c r="AX722" s="13" t="s">
        <v>73</v>
      </c>
      <c r="AY722" s="157" t="s">
        <v>174</v>
      </c>
    </row>
    <row r="723" spans="2:51" s="13" customFormat="1" ht="11.25">
      <c r="B723" s="156"/>
      <c r="D723" s="150" t="s">
        <v>184</v>
      </c>
      <c r="E723" s="157" t="s">
        <v>21</v>
      </c>
      <c r="F723" s="158" t="s">
        <v>1139</v>
      </c>
      <c r="H723" s="159">
        <v>23.4</v>
      </c>
      <c r="I723" s="160"/>
      <c r="L723" s="156"/>
      <c r="M723" s="161"/>
      <c r="T723" s="162"/>
      <c r="AT723" s="157" t="s">
        <v>184</v>
      </c>
      <c r="AU723" s="157" t="s">
        <v>82</v>
      </c>
      <c r="AV723" s="13" t="s">
        <v>82</v>
      </c>
      <c r="AW723" s="13" t="s">
        <v>186</v>
      </c>
      <c r="AX723" s="13" t="s">
        <v>73</v>
      </c>
      <c r="AY723" s="157" t="s">
        <v>174</v>
      </c>
    </row>
    <row r="724" spans="2:51" s="13" customFormat="1" ht="11.25">
      <c r="B724" s="156"/>
      <c r="D724" s="150" t="s">
        <v>184</v>
      </c>
      <c r="E724" s="157" t="s">
        <v>21</v>
      </c>
      <c r="F724" s="158" t="s">
        <v>1140</v>
      </c>
      <c r="H724" s="159">
        <v>34.5</v>
      </c>
      <c r="I724" s="160"/>
      <c r="L724" s="156"/>
      <c r="M724" s="161"/>
      <c r="T724" s="162"/>
      <c r="AT724" s="157" t="s">
        <v>184</v>
      </c>
      <c r="AU724" s="157" t="s">
        <v>82</v>
      </c>
      <c r="AV724" s="13" t="s">
        <v>82</v>
      </c>
      <c r="AW724" s="13" t="s">
        <v>186</v>
      </c>
      <c r="AX724" s="13" t="s">
        <v>73</v>
      </c>
      <c r="AY724" s="157" t="s">
        <v>174</v>
      </c>
    </row>
    <row r="725" spans="2:51" s="13" customFormat="1" ht="11.25">
      <c r="B725" s="156"/>
      <c r="D725" s="150" t="s">
        <v>184</v>
      </c>
      <c r="E725" s="157" t="s">
        <v>21</v>
      </c>
      <c r="F725" s="158" t="s">
        <v>1141</v>
      </c>
      <c r="H725" s="159">
        <v>10.62</v>
      </c>
      <c r="I725" s="160"/>
      <c r="L725" s="156"/>
      <c r="M725" s="161"/>
      <c r="T725" s="162"/>
      <c r="AT725" s="157" t="s">
        <v>184</v>
      </c>
      <c r="AU725" s="157" t="s">
        <v>82</v>
      </c>
      <c r="AV725" s="13" t="s">
        <v>82</v>
      </c>
      <c r="AW725" s="13" t="s">
        <v>186</v>
      </c>
      <c r="AX725" s="13" t="s">
        <v>73</v>
      </c>
      <c r="AY725" s="157" t="s">
        <v>174</v>
      </c>
    </row>
    <row r="726" spans="2:51" s="13" customFormat="1" ht="11.25">
      <c r="B726" s="156"/>
      <c r="D726" s="150" t="s">
        <v>184</v>
      </c>
      <c r="E726" s="157" t="s">
        <v>21</v>
      </c>
      <c r="F726" s="158" t="s">
        <v>1142</v>
      </c>
      <c r="H726" s="159">
        <v>10.6</v>
      </c>
      <c r="I726" s="160"/>
      <c r="L726" s="156"/>
      <c r="M726" s="161"/>
      <c r="T726" s="162"/>
      <c r="AT726" s="157" t="s">
        <v>184</v>
      </c>
      <c r="AU726" s="157" t="s">
        <v>82</v>
      </c>
      <c r="AV726" s="13" t="s">
        <v>82</v>
      </c>
      <c r="AW726" s="13" t="s">
        <v>186</v>
      </c>
      <c r="AX726" s="13" t="s">
        <v>73</v>
      </c>
      <c r="AY726" s="157" t="s">
        <v>174</v>
      </c>
    </row>
    <row r="727" spans="2:51" s="13" customFormat="1" ht="11.25">
      <c r="B727" s="156"/>
      <c r="D727" s="150" t="s">
        <v>184</v>
      </c>
      <c r="E727" s="157" t="s">
        <v>21</v>
      </c>
      <c r="F727" s="158" t="s">
        <v>1120</v>
      </c>
      <c r="H727" s="159">
        <v>18.399999999999999</v>
      </c>
      <c r="I727" s="160"/>
      <c r="L727" s="156"/>
      <c r="M727" s="161"/>
      <c r="T727" s="162"/>
      <c r="AT727" s="157" t="s">
        <v>184</v>
      </c>
      <c r="AU727" s="157" t="s">
        <v>82</v>
      </c>
      <c r="AV727" s="13" t="s">
        <v>82</v>
      </c>
      <c r="AW727" s="13" t="s">
        <v>186</v>
      </c>
      <c r="AX727" s="13" t="s">
        <v>73</v>
      </c>
      <c r="AY727" s="157" t="s">
        <v>174</v>
      </c>
    </row>
    <row r="728" spans="2:51" s="13" customFormat="1" ht="11.25">
      <c r="B728" s="156"/>
      <c r="D728" s="150" t="s">
        <v>184</v>
      </c>
      <c r="E728" s="157" t="s">
        <v>21</v>
      </c>
      <c r="F728" s="158" t="s">
        <v>1143</v>
      </c>
      <c r="H728" s="159">
        <v>9.6999999999999993</v>
      </c>
      <c r="I728" s="160"/>
      <c r="L728" s="156"/>
      <c r="M728" s="161"/>
      <c r="T728" s="162"/>
      <c r="AT728" s="157" t="s">
        <v>184</v>
      </c>
      <c r="AU728" s="157" t="s">
        <v>82</v>
      </c>
      <c r="AV728" s="13" t="s">
        <v>82</v>
      </c>
      <c r="AW728" s="13" t="s">
        <v>186</v>
      </c>
      <c r="AX728" s="13" t="s">
        <v>73</v>
      </c>
      <c r="AY728" s="157" t="s">
        <v>174</v>
      </c>
    </row>
    <row r="729" spans="2:51" s="13" customFormat="1" ht="11.25">
      <c r="B729" s="156"/>
      <c r="D729" s="150" t="s">
        <v>184</v>
      </c>
      <c r="E729" s="157" t="s">
        <v>21</v>
      </c>
      <c r="F729" s="158" t="s">
        <v>1144</v>
      </c>
      <c r="H729" s="159">
        <v>9.4</v>
      </c>
      <c r="I729" s="160"/>
      <c r="L729" s="156"/>
      <c r="M729" s="161"/>
      <c r="T729" s="162"/>
      <c r="AT729" s="157" t="s">
        <v>184</v>
      </c>
      <c r="AU729" s="157" t="s">
        <v>82</v>
      </c>
      <c r="AV729" s="13" t="s">
        <v>82</v>
      </c>
      <c r="AW729" s="13" t="s">
        <v>186</v>
      </c>
      <c r="AX729" s="13" t="s">
        <v>73</v>
      </c>
      <c r="AY729" s="157" t="s">
        <v>174</v>
      </c>
    </row>
    <row r="730" spans="2:51" s="13" customFormat="1" ht="11.25">
      <c r="B730" s="156"/>
      <c r="D730" s="150" t="s">
        <v>184</v>
      </c>
      <c r="E730" s="157" t="s">
        <v>21</v>
      </c>
      <c r="F730" s="158" t="s">
        <v>1121</v>
      </c>
      <c r="H730" s="159">
        <v>10.199999999999999</v>
      </c>
      <c r="I730" s="160"/>
      <c r="L730" s="156"/>
      <c r="M730" s="161"/>
      <c r="T730" s="162"/>
      <c r="AT730" s="157" t="s">
        <v>184</v>
      </c>
      <c r="AU730" s="157" t="s">
        <v>82</v>
      </c>
      <c r="AV730" s="13" t="s">
        <v>82</v>
      </c>
      <c r="AW730" s="13" t="s">
        <v>186</v>
      </c>
      <c r="AX730" s="13" t="s">
        <v>73</v>
      </c>
      <c r="AY730" s="157" t="s">
        <v>174</v>
      </c>
    </row>
    <row r="731" spans="2:51" s="13" customFormat="1" ht="11.25">
      <c r="B731" s="156"/>
      <c r="D731" s="150" t="s">
        <v>184</v>
      </c>
      <c r="E731" s="157" t="s">
        <v>21</v>
      </c>
      <c r="F731" s="158" t="s">
        <v>1145</v>
      </c>
      <c r="H731" s="159">
        <v>10.38</v>
      </c>
      <c r="I731" s="160"/>
      <c r="L731" s="156"/>
      <c r="M731" s="161"/>
      <c r="T731" s="162"/>
      <c r="AT731" s="157" t="s">
        <v>184</v>
      </c>
      <c r="AU731" s="157" t="s">
        <v>82</v>
      </c>
      <c r="AV731" s="13" t="s">
        <v>82</v>
      </c>
      <c r="AW731" s="13" t="s">
        <v>186</v>
      </c>
      <c r="AX731" s="13" t="s">
        <v>73</v>
      </c>
      <c r="AY731" s="157" t="s">
        <v>174</v>
      </c>
    </row>
    <row r="732" spans="2:51" s="13" customFormat="1" ht="11.25">
      <c r="B732" s="156"/>
      <c r="D732" s="150" t="s">
        <v>184</v>
      </c>
      <c r="E732" s="157" t="s">
        <v>21</v>
      </c>
      <c r="F732" s="158" t="s">
        <v>1146</v>
      </c>
      <c r="H732" s="159">
        <v>10.32</v>
      </c>
      <c r="I732" s="160"/>
      <c r="L732" s="156"/>
      <c r="M732" s="161"/>
      <c r="T732" s="162"/>
      <c r="AT732" s="157" t="s">
        <v>184</v>
      </c>
      <c r="AU732" s="157" t="s">
        <v>82</v>
      </c>
      <c r="AV732" s="13" t="s">
        <v>82</v>
      </c>
      <c r="AW732" s="13" t="s">
        <v>186</v>
      </c>
      <c r="AX732" s="13" t="s">
        <v>73</v>
      </c>
      <c r="AY732" s="157" t="s">
        <v>174</v>
      </c>
    </row>
    <row r="733" spans="2:51" s="13" customFormat="1" ht="11.25">
      <c r="B733" s="156"/>
      <c r="D733" s="150" t="s">
        <v>184</v>
      </c>
      <c r="E733" s="157" t="s">
        <v>21</v>
      </c>
      <c r="F733" s="158" t="s">
        <v>1122</v>
      </c>
      <c r="H733" s="159">
        <v>14.8</v>
      </c>
      <c r="I733" s="160"/>
      <c r="L733" s="156"/>
      <c r="M733" s="161"/>
      <c r="T733" s="162"/>
      <c r="AT733" s="157" t="s">
        <v>184</v>
      </c>
      <c r="AU733" s="157" t="s">
        <v>82</v>
      </c>
      <c r="AV733" s="13" t="s">
        <v>82</v>
      </c>
      <c r="AW733" s="13" t="s">
        <v>186</v>
      </c>
      <c r="AX733" s="13" t="s">
        <v>73</v>
      </c>
      <c r="AY733" s="157" t="s">
        <v>174</v>
      </c>
    </row>
    <row r="734" spans="2:51" s="15" customFormat="1" ht="11.25">
      <c r="B734" s="171"/>
      <c r="D734" s="150" t="s">
        <v>184</v>
      </c>
      <c r="E734" s="172" t="s">
        <v>21</v>
      </c>
      <c r="F734" s="173" t="s">
        <v>902</v>
      </c>
      <c r="H734" s="174">
        <v>1054.72</v>
      </c>
      <c r="I734" s="175"/>
      <c r="L734" s="171"/>
      <c r="M734" s="176"/>
      <c r="T734" s="177"/>
      <c r="AT734" s="172" t="s">
        <v>184</v>
      </c>
      <c r="AU734" s="172" t="s">
        <v>82</v>
      </c>
      <c r="AV734" s="15" t="s">
        <v>108</v>
      </c>
      <c r="AW734" s="15" t="s">
        <v>186</v>
      </c>
      <c r="AX734" s="15" t="s">
        <v>73</v>
      </c>
      <c r="AY734" s="172" t="s">
        <v>174</v>
      </c>
    </row>
    <row r="735" spans="2:51" s="13" customFormat="1" ht="11.25">
      <c r="B735" s="156"/>
      <c r="D735" s="150" t="s">
        <v>184</v>
      </c>
      <c r="E735" s="157" t="s">
        <v>21</v>
      </c>
      <c r="F735" s="158" t="s">
        <v>1147</v>
      </c>
      <c r="H735" s="159">
        <v>55.5</v>
      </c>
      <c r="I735" s="160"/>
      <c r="L735" s="156"/>
      <c r="M735" s="161"/>
      <c r="T735" s="162"/>
      <c r="AT735" s="157" t="s">
        <v>184</v>
      </c>
      <c r="AU735" s="157" t="s">
        <v>82</v>
      </c>
      <c r="AV735" s="13" t="s">
        <v>82</v>
      </c>
      <c r="AW735" s="13" t="s">
        <v>186</v>
      </c>
      <c r="AX735" s="13" t="s">
        <v>73</v>
      </c>
      <c r="AY735" s="157" t="s">
        <v>174</v>
      </c>
    </row>
    <row r="736" spans="2:51" s="13" customFormat="1" ht="11.25">
      <c r="B736" s="156"/>
      <c r="D736" s="150" t="s">
        <v>184</v>
      </c>
      <c r="E736" s="157" t="s">
        <v>21</v>
      </c>
      <c r="F736" s="158" t="s">
        <v>1148</v>
      </c>
      <c r="H736" s="159">
        <v>50.1</v>
      </c>
      <c r="I736" s="160"/>
      <c r="L736" s="156"/>
      <c r="M736" s="161"/>
      <c r="T736" s="162"/>
      <c r="AT736" s="157" t="s">
        <v>184</v>
      </c>
      <c r="AU736" s="157" t="s">
        <v>82</v>
      </c>
      <c r="AV736" s="13" t="s">
        <v>82</v>
      </c>
      <c r="AW736" s="13" t="s">
        <v>186</v>
      </c>
      <c r="AX736" s="13" t="s">
        <v>73</v>
      </c>
      <c r="AY736" s="157" t="s">
        <v>174</v>
      </c>
    </row>
    <row r="737" spans="2:65" s="13" customFormat="1" ht="11.25">
      <c r="B737" s="156"/>
      <c r="D737" s="150" t="s">
        <v>184</v>
      </c>
      <c r="E737" s="157" t="s">
        <v>21</v>
      </c>
      <c r="F737" s="158" t="s">
        <v>1123</v>
      </c>
      <c r="H737" s="159">
        <v>39</v>
      </c>
      <c r="I737" s="160"/>
      <c r="L737" s="156"/>
      <c r="M737" s="161"/>
      <c r="T737" s="162"/>
      <c r="AT737" s="157" t="s">
        <v>184</v>
      </c>
      <c r="AU737" s="157" t="s">
        <v>82</v>
      </c>
      <c r="AV737" s="13" t="s">
        <v>82</v>
      </c>
      <c r="AW737" s="13" t="s">
        <v>186</v>
      </c>
      <c r="AX737" s="13" t="s">
        <v>73</v>
      </c>
      <c r="AY737" s="157" t="s">
        <v>174</v>
      </c>
    </row>
    <row r="738" spans="2:65" s="13" customFormat="1" ht="11.25">
      <c r="B738" s="156"/>
      <c r="D738" s="150" t="s">
        <v>184</v>
      </c>
      <c r="E738" s="157" t="s">
        <v>21</v>
      </c>
      <c r="F738" s="158" t="s">
        <v>1149</v>
      </c>
      <c r="H738" s="159">
        <v>22.5</v>
      </c>
      <c r="I738" s="160"/>
      <c r="L738" s="156"/>
      <c r="M738" s="161"/>
      <c r="T738" s="162"/>
      <c r="AT738" s="157" t="s">
        <v>184</v>
      </c>
      <c r="AU738" s="157" t="s">
        <v>82</v>
      </c>
      <c r="AV738" s="13" t="s">
        <v>82</v>
      </c>
      <c r="AW738" s="13" t="s">
        <v>186</v>
      </c>
      <c r="AX738" s="13" t="s">
        <v>73</v>
      </c>
      <c r="AY738" s="157" t="s">
        <v>174</v>
      </c>
    </row>
    <row r="739" spans="2:65" s="13" customFormat="1" ht="11.25">
      <c r="B739" s="156"/>
      <c r="D739" s="150" t="s">
        <v>184</v>
      </c>
      <c r="E739" s="157" t="s">
        <v>21</v>
      </c>
      <c r="F739" s="158" t="s">
        <v>1150</v>
      </c>
      <c r="H739" s="159">
        <v>150.84</v>
      </c>
      <c r="I739" s="160"/>
      <c r="L739" s="156"/>
      <c r="M739" s="161"/>
      <c r="T739" s="162"/>
      <c r="AT739" s="157" t="s">
        <v>184</v>
      </c>
      <c r="AU739" s="157" t="s">
        <v>82</v>
      </c>
      <c r="AV739" s="13" t="s">
        <v>82</v>
      </c>
      <c r="AW739" s="13" t="s">
        <v>186</v>
      </c>
      <c r="AX739" s="13" t="s">
        <v>73</v>
      </c>
      <c r="AY739" s="157" t="s">
        <v>174</v>
      </c>
    </row>
    <row r="740" spans="2:65" s="13" customFormat="1" ht="11.25">
      <c r="B740" s="156"/>
      <c r="D740" s="150" t="s">
        <v>184</v>
      </c>
      <c r="E740" s="157" t="s">
        <v>21</v>
      </c>
      <c r="F740" s="158" t="s">
        <v>1151</v>
      </c>
      <c r="H740" s="159">
        <v>175.5</v>
      </c>
      <c r="I740" s="160"/>
      <c r="L740" s="156"/>
      <c r="M740" s="161"/>
      <c r="T740" s="162"/>
      <c r="AT740" s="157" t="s">
        <v>184</v>
      </c>
      <c r="AU740" s="157" t="s">
        <v>82</v>
      </c>
      <c r="AV740" s="13" t="s">
        <v>82</v>
      </c>
      <c r="AW740" s="13" t="s">
        <v>186</v>
      </c>
      <c r="AX740" s="13" t="s">
        <v>73</v>
      </c>
      <c r="AY740" s="157" t="s">
        <v>174</v>
      </c>
    </row>
    <row r="741" spans="2:65" s="13" customFormat="1" ht="11.25">
      <c r="B741" s="156"/>
      <c r="D741" s="150" t="s">
        <v>184</v>
      </c>
      <c r="E741" s="157" t="s">
        <v>21</v>
      </c>
      <c r="F741" s="158" t="s">
        <v>1152</v>
      </c>
      <c r="H741" s="159">
        <v>94.5</v>
      </c>
      <c r="I741" s="160"/>
      <c r="L741" s="156"/>
      <c r="M741" s="161"/>
      <c r="T741" s="162"/>
      <c r="AT741" s="157" t="s">
        <v>184</v>
      </c>
      <c r="AU741" s="157" t="s">
        <v>82</v>
      </c>
      <c r="AV741" s="13" t="s">
        <v>82</v>
      </c>
      <c r="AW741" s="13" t="s">
        <v>186</v>
      </c>
      <c r="AX741" s="13" t="s">
        <v>73</v>
      </c>
      <c r="AY741" s="157" t="s">
        <v>174</v>
      </c>
    </row>
    <row r="742" spans="2:65" s="13" customFormat="1" ht="11.25">
      <c r="B742" s="156"/>
      <c r="D742" s="150" t="s">
        <v>184</v>
      </c>
      <c r="E742" s="157" t="s">
        <v>21</v>
      </c>
      <c r="F742" s="158" t="s">
        <v>1153</v>
      </c>
      <c r="H742" s="159">
        <v>171.3</v>
      </c>
      <c r="I742" s="160"/>
      <c r="L742" s="156"/>
      <c r="M742" s="161"/>
      <c r="T742" s="162"/>
      <c r="AT742" s="157" t="s">
        <v>184</v>
      </c>
      <c r="AU742" s="157" t="s">
        <v>82</v>
      </c>
      <c r="AV742" s="13" t="s">
        <v>82</v>
      </c>
      <c r="AW742" s="13" t="s">
        <v>186</v>
      </c>
      <c r="AX742" s="13" t="s">
        <v>73</v>
      </c>
      <c r="AY742" s="157" t="s">
        <v>174</v>
      </c>
    </row>
    <row r="743" spans="2:65" s="13" customFormat="1" ht="11.25">
      <c r="B743" s="156"/>
      <c r="D743" s="150" t="s">
        <v>184</v>
      </c>
      <c r="E743" s="157" t="s">
        <v>21</v>
      </c>
      <c r="F743" s="158" t="s">
        <v>1154</v>
      </c>
      <c r="H743" s="159">
        <v>68.400000000000006</v>
      </c>
      <c r="I743" s="160"/>
      <c r="L743" s="156"/>
      <c r="M743" s="161"/>
      <c r="T743" s="162"/>
      <c r="AT743" s="157" t="s">
        <v>184</v>
      </c>
      <c r="AU743" s="157" t="s">
        <v>82</v>
      </c>
      <c r="AV743" s="13" t="s">
        <v>82</v>
      </c>
      <c r="AW743" s="13" t="s">
        <v>186</v>
      </c>
      <c r="AX743" s="13" t="s">
        <v>73</v>
      </c>
      <c r="AY743" s="157" t="s">
        <v>174</v>
      </c>
    </row>
    <row r="744" spans="2:65" s="13" customFormat="1" ht="11.25">
      <c r="B744" s="156"/>
      <c r="D744" s="150" t="s">
        <v>184</v>
      </c>
      <c r="E744" s="157" t="s">
        <v>21</v>
      </c>
      <c r="F744" s="158" t="s">
        <v>1155</v>
      </c>
      <c r="H744" s="159">
        <v>148.13999999999999</v>
      </c>
      <c r="I744" s="160"/>
      <c r="L744" s="156"/>
      <c r="M744" s="161"/>
      <c r="T744" s="162"/>
      <c r="AT744" s="157" t="s">
        <v>184</v>
      </c>
      <c r="AU744" s="157" t="s">
        <v>82</v>
      </c>
      <c r="AV744" s="13" t="s">
        <v>82</v>
      </c>
      <c r="AW744" s="13" t="s">
        <v>186</v>
      </c>
      <c r="AX744" s="13" t="s">
        <v>73</v>
      </c>
      <c r="AY744" s="157" t="s">
        <v>174</v>
      </c>
    </row>
    <row r="745" spans="2:65" s="15" customFormat="1" ht="11.25">
      <c r="B745" s="171"/>
      <c r="D745" s="150" t="s">
        <v>184</v>
      </c>
      <c r="E745" s="172" t="s">
        <v>21</v>
      </c>
      <c r="F745" s="173" t="s">
        <v>646</v>
      </c>
      <c r="H745" s="174">
        <v>975.78</v>
      </c>
      <c r="I745" s="175"/>
      <c r="L745" s="171"/>
      <c r="M745" s="176"/>
      <c r="T745" s="177"/>
      <c r="AT745" s="172" t="s">
        <v>184</v>
      </c>
      <c r="AU745" s="172" t="s">
        <v>82</v>
      </c>
      <c r="AV745" s="15" t="s">
        <v>108</v>
      </c>
      <c r="AW745" s="15" t="s">
        <v>186</v>
      </c>
      <c r="AX745" s="15" t="s">
        <v>73</v>
      </c>
      <c r="AY745" s="172" t="s">
        <v>174</v>
      </c>
    </row>
    <row r="746" spans="2:65" s="13" customFormat="1" ht="11.25">
      <c r="B746" s="156"/>
      <c r="D746" s="150" t="s">
        <v>184</v>
      </c>
      <c r="E746" s="157" t="s">
        <v>21</v>
      </c>
      <c r="F746" s="158" t="s">
        <v>1156</v>
      </c>
      <c r="H746" s="159">
        <v>5.7960000000000003</v>
      </c>
      <c r="I746" s="160"/>
      <c r="L746" s="156"/>
      <c r="M746" s="161"/>
      <c r="T746" s="162"/>
      <c r="AT746" s="157" t="s">
        <v>184</v>
      </c>
      <c r="AU746" s="157" t="s">
        <v>82</v>
      </c>
      <c r="AV746" s="13" t="s">
        <v>82</v>
      </c>
      <c r="AW746" s="13" t="s">
        <v>186</v>
      </c>
      <c r="AX746" s="13" t="s">
        <v>73</v>
      </c>
      <c r="AY746" s="157" t="s">
        <v>174</v>
      </c>
    </row>
    <row r="747" spans="2:65" s="13" customFormat="1" ht="11.25">
      <c r="B747" s="156"/>
      <c r="D747" s="150" t="s">
        <v>184</v>
      </c>
      <c r="E747" s="157" t="s">
        <v>21</v>
      </c>
      <c r="F747" s="158" t="s">
        <v>1157</v>
      </c>
      <c r="H747" s="159">
        <v>1.8</v>
      </c>
      <c r="I747" s="160"/>
      <c r="L747" s="156"/>
      <c r="M747" s="161"/>
      <c r="T747" s="162"/>
      <c r="AT747" s="157" t="s">
        <v>184</v>
      </c>
      <c r="AU747" s="157" t="s">
        <v>82</v>
      </c>
      <c r="AV747" s="13" t="s">
        <v>82</v>
      </c>
      <c r="AW747" s="13" t="s">
        <v>186</v>
      </c>
      <c r="AX747" s="13" t="s">
        <v>73</v>
      </c>
      <c r="AY747" s="157" t="s">
        <v>174</v>
      </c>
    </row>
    <row r="748" spans="2:65" s="13" customFormat="1" ht="11.25">
      <c r="B748" s="156"/>
      <c r="D748" s="150" t="s">
        <v>184</v>
      </c>
      <c r="E748" s="157" t="s">
        <v>21</v>
      </c>
      <c r="F748" s="158" t="s">
        <v>1158</v>
      </c>
      <c r="H748" s="159">
        <v>1.8</v>
      </c>
      <c r="I748" s="160"/>
      <c r="L748" s="156"/>
      <c r="M748" s="161"/>
      <c r="T748" s="162"/>
      <c r="AT748" s="157" t="s">
        <v>184</v>
      </c>
      <c r="AU748" s="157" t="s">
        <v>82</v>
      </c>
      <c r="AV748" s="13" t="s">
        <v>82</v>
      </c>
      <c r="AW748" s="13" t="s">
        <v>186</v>
      </c>
      <c r="AX748" s="13" t="s">
        <v>73</v>
      </c>
      <c r="AY748" s="157" t="s">
        <v>174</v>
      </c>
    </row>
    <row r="749" spans="2:65" s="13" customFormat="1" ht="11.25">
      <c r="B749" s="156"/>
      <c r="D749" s="150" t="s">
        <v>184</v>
      </c>
      <c r="E749" s="157" t="s">
        <v>21</v>
      </c>
      <c r="F749" s="158" t="s">
        <v>1159</v>
      </c>
      <c r="H749" s="159">
        <v>4.1399999999999997</v>
      </c>
      <c r="I749" s="160"/>
      <c r="L749" s="156"/>
      <c r="M749" s="161"/>
      <c r="T749" s="162"/>
      <c r="AT749" s="157" t="s">
        <v>184</v>
      </c>
      <c r="AU749" s="157" t="s">
        <v>82</v>
      </c>
      <c r="AV749" s="13" t="s">
        <v>82</v>
      </c>
      <c r="AW749" s="13" t="s">
        <v>186</v>
      </c>
      <c r="AX749" s="13" t="s">
        <v>73</v>
      </c>
      <c r="AY749" s="157" t="s">
        <v>174</v>
      </c>
    </row>
    <row r="750" spans="2:65" s="15" customFormat="1" ht="11.25">
      <c r="B750" s="171"/>
      <c r="D750" s="150" t="s">
        <v>184</v>
      </c>
      <c r="E750" s="172" t="s">
        <v>21</v>
      </c>
      <c r="F750" s="173" t="s">
        <v>1160</v>
      </c>
      <c r="H750" s="174">
        <v>13.536</v>
      </c>
      <c r="I750" s="175"/>
      <c r="L750" s="171"/>
      <c r="M750" s="176"/>
      <c r="T750" s="177"/>
      <c r="AT750" s="172" t="s">
        <v>184</v>
      </c>
      <c r="AU750" s="172" t="s">
        <v>82</v>
      </c>
      <c r="AV750" s="15" t="s">
        <v>108</v>
      </c>
      <c r="AW750" s="15" t="s">
        <v>186</v>
      </c>
      <c r="AX750" s="15" t="s">
        <v>73</v>
      </c>
      <c r="AY750" s="172" t="s">
        <v>174</v>
      </c>
    </row>
    <row r="751" spans="2:65" s="14" customFormat="1" ht="11.25">
      <c r="B751" s="163"/>
      <c r="D751" s="150" t="s">
        <v>184</v>
      </c>
      <c r="E751" s="164" t="s">
        <v>464</v>
      </c>
      <c r="F751" s="165" t="s">
        <v>226</v>
      </c>
      <c r="H751" s="166">
        <v>2044.0360000000001</v>
      </c>
      <c r="I751" s="167"/>
      <c r="L751" s="163"/>
      <c r="M751" s="168"/>
      <c r="T751" s="169"/>
      <c r="AT751" s="164" t="s">
        <v>184</v>
      </c>
      <c r="AU751" s="164" t="s">
        <v>82</v>
      </c>
      <c r="AV751" s="14" t="s">
        <v>180</v>
      </c>
      <c r="AW751" s="14" t="s">
        <v>186</v>
      </c>
      <c r="AX751" s="14" t="s">
        <v>80</v>
      </c>
      <c r="AY751" s="164" t="s">
        <v>174</v>
      </c>
    </row>
    <row r="752" spans="2:65" s="1" customFormat="1" ht="16.5" customHeight="1">
      <c r="B752" s="32"/>
      <c r="C752" s="181" t="s">
        <v>1161</v>
      </c>
      <c r="D752" s="181" t="s">
        <v>682</v>
      </c>
      <c r="E752" s="182" t="s">
        <v>1162</v>
      </c>
      <c r="F752" s="183" t="s">
        <v>1163</v>
      </c>
      <c r="G752" s="184" t="s">
        <v>133</v>
      </c>
      <c r="H752" s="185">
        <v>2105.357</v>
      </c>
      <c r="I752" s="186"/>
      <c r="J752" s="187">
        <f>ROUND(I752*H752,2)</f>
        <v>0</v>
      </c>
      <c r="K752" s="183" t="s">
        <v>179</v>
      </c>
      <c r="L752" s="188"/>
      <c r="M752" s="189" t="s">
        <v>21</v>
      </c>
      <c r="N752" s="190" t="s">
        <v>44</v>
      </c>
      <c r="P752" s="141">
        <f>O752*H752</f>
        <v>0</v>
      </c>
      <c r="Q752" s="141">
        <v>1.26E-2</v>
      </c>
      <c r="R752" s="141">
        <f>Q752*H752</f>
        <v>26.5274982</v>
      </c>
      <c r="S752" s="141">
        <v>0</v>
      </c>
      <c r="T752" s="142">
        <f>S752*H752</f>
        <v>0</v>
      </c>
      <c r="AR752" s="143" t="s">
        <v>443</v>
      </c>
      <c r="AT752" s="143" t="s">
        <v>682</v>
      </c>
      <c r="AU752" s="143" t="s">
        <v>82</v>
      </c>
      <c r="AY752" s="17" t="s">
        <v>174</v>
      </c>
      <c r="BE752" s="144">
        <f>IF(N752="základní",J752,0)</f>
        <v>0</v>
      </c>
      <c r="BF752" s="144">
        <f>IF(N752="snížená",J752,0)</f>
        <v>0</v>
      </c>
      <c r="BG752" s="144">
        <f>IF(N752="zákl. přenesená",J752,0)</f>
        <v>0</v>
      </c>
      <c r="BH752" s="144">
        <f>IF(N752="sníž. přenesená",J752,0)</f>
        <v>0</v>
      </c>
      <c r="BI752" s="144">
        <f>IF(N752="nulová",J752,0)</f>
        <v>0</v>
      </c>
      <c r="BJ752" s="17" t="s">
        <v>80</v>
      </c>
      <c r="BK752" s="144">
        <f>ROUND(I752*H752,2)</f>
        <v>0</v>
      </c>
      <c r="BL752" s="17" t="s">
        <v>315</v>
      </c>
      <c r="BM752" s="143" t="s">
        <v>1164</v>
      </c>
    </row>
    <row r="753" spans="2:65" s="13" customFormat="1" ht="11.25">
      <c r="B753" s="156"/>
      <c r="D753" s="150" t="s">
        <v>184</v>
      </c>
      <c r="F753" s="158" t="s">
        <v>1165</v>
      </c>
      <c r="H753" s="159">
        <v>2105.357</v>
      </c>
      <c r="I753" s="160"/>
      <c r="L753" s="156"/>
      <c r="M753" s="161"/>
      <c r="T753" s="162"/>
      <c r="AT753" s="157" t="s">
        <v>184</v>
      </c>
      <c r="AU753" s="157" t="s">
        <v>82</v>
      </c>
      <c r="AV753" s="13" t="s">
        <v>82</v>
      </c>
      <c r="AW753" s="13" t="s">
        <v>4</v>
      </c>
      <c r="AX753" s="13" t="s">
        <v>80</v>
      </c>
      <c r="AY753" s="157" t="s">
        <v>174</v>
      </c>
    </row>
    <row r="754" spans="2:65" s="1" customFormat="1" ht="24.2" customHeight="1">
      <c r="B754" s="32"/>
      <c r="C754" s="132" t="s">
        <v>1166</v>
      </c>
      <c r="D754" s="132" t="s">
        <v>176</v>
      </c>
      <c r="E754" s="133" t="s">
        <v>1167</v>
      </c>
      <c r="F754" s="134" t="s">
        <v>1168</v>
      </c>
      <c r="G754" s="135" t="s">
        <v>133</v>
      </c>
      <c r="H754" s="136">
        <v>2044.0360000000001</v>
      </c>
      <c r="I754" s="137"/>
      <c r="J754" s="138">
        <f>ROUND(I754*H754,2)</f>
        <v>0</v>
      </c>
      <c r="K754" s="134" t="s">
        <v>218</v>
      </c>
      <c r="L754" s="32"/>
      <c r="M754" s="139" t="s">
        <v>21</v>
      </c>
      <c r="N754" s="140" t="s">
        <v>44</v>
      </c>
      <c r="P754" s="141">
        <f>O754*H754</f>
        <v>0</v>
      </c>
      <c r="Q754" s="141">
        <v>0</v>
      </c>
      <c r="R754" s="141">
        <f>Q754*H754</f>
        <v>0</v>
      </c>
      <c r="S754" s="141">
        <v>0</v>
      </c>
      <c r="T754" s="142">
        <f>S754*H754</f>
        <v>0</v>
      </c>
      <c r="AR754" s="143" t="s">
        <v>315</v>
      </c>
      <c r="AT754" s="143" t="s">
        <v>176</v>
      </c>
      <c r="AU754" s="143" t="s">
        <v>82</v>
      </c>
      <c r="AY754" s="17" t="s">
        <v>174</v>
      </c>
      <c r="BE754" s="144">
        <f>IF(N754="základní",J754,0)</f>
        <v>0</v>
      </c>
      <c r="BF754" s="144">
        <f>IF(N754="snížená",J754,0)</f>
        <v>0</v>
      </c>
      <c r="BG754" s="144">
        <f>IF(N754="zákl. přenesená",J754,0)</f>
        <v>0</v>
      </c>
      <c r="BH754" s="144">
        <f>IF(N754="sníž. přenesená",J754,0)</f>
        <v>0</v>
      </c>
      <c r="BI754" s="144">
        <f>IF(N754="nulová",J754,0)</f>
        <v>0</v>
      </c>
      <c r="BJ754" s="17" t="s">
        <v>80</v>
      </c>
      <c r="BK754" s="144">
        <f>ROUND(I754*H754,2)</f>
        <v>0</v>
      </c>
      <c r="BL754" s="17" t="s">
        <v>315</v>
      </c>
      <c r="BM754" s="143" t="s">
        <v>1169</v>
      </c>
    </row>
    <row r="755" spans="2:65" s="1" customFormat="1" ht="39">
      <c r="B755" s="32"/>
      <c r="D755" s="150" t="s">
        <v>220</v>
      </c>
      <c r="F755" s="170" t="s">
        <v>1170</v>
      </c>
      <c r="I755" s="147"/>
      <c r="L755" s="32"/>
      <c r="M755" s="148"/>
      <c r="T755" s="53"/>
      <c r="AT755" s="17" t="s">
        <v>220</v>
      </c>
      <c r="AU755" s="17" t="s">
        <v>82</v>
      </c>
    </row>
    <row r="756" spans="2:65" s="13" customFormat="1" ht="11.25">
      <c r="B756" s="156"/>
      <c r="D756" s="150" t="s">
        <v>184</v>
      </c>
      <c r="E756" s="157" t="s">
        <v>21</v>
      </c>
      <c r="F756" s="158" t="s">
        <v>464</v>
      </c>
      <c r="H756" s="159">
        <v>2044.0360000000001</v>
      </c>
      <c r="I756" s="160"/>
      <c r="L756" s="156"/>
      <c r="M756" s="161"/>
      <c r="T756" s="162"/>
      <c r="AT756" s="157" t="s">
        <v>184</v>
      </c>
      <c r="AU756" s="157" t="s">
        <v>82</v>
      </c>
      <c r="AV756" s="13" t="s">
        <v>82</v>
      </c>
      <c r="AW756" s="13" t="s">
        <v>186</v>
      </c>
      <c r="AX756" s="13" t="s">
        <v>80</v>
      </c>
      <c r="AY756" s="157" t="s">
        <v>174</v>
      </c>
    </row>
    <row r="757" spans="2:65" s="1" customFormat="1" ht="24.2" customHeight="1">
      <c r="B757" s="32"/>
      <c r="C757" s="132" t="s">
        <v>1171</v>
      </c>
      <c r="D757" s="132" t="s">
        <v>176</v>
      </c>
      <c r="E757" s="133" t="s">
        <v>1172</v>
      </c>
      <c r="F757" s="134" t="s">
        <v>1173</v>
      </c>
      <c r="G757" s="135" t="s">
        <v>133</v>
      </c>
      <c r="H757" s="136">
        <v>2044.0360000000001</v>
      </c>
      <c r="I757" s="137"/>
      <c r="J757" s="138">
        <f>ROUND(I757*H757,2)</f>
        <v>0</v>
      </c>
      <c r="K757" s="134" t="s">
        <v>179</v>
      </c>
      <c r="L757" s="32"/>
      <c r="M757" s="139" t="s">
        <v>21</v>
      </c>
      <c r="N757" s="140" t="s">
        <v>44</v>
      </c>
      <c r="P757" s="141">
        <f>O757*H757</f>
        <v>0</v>
      </c>
      <c r="Q757" s="141">
        <v>4.5000000000000003E-5</v>
      </c>
      <c r="R757" s="141">
        <f>Q757*H757</f>
        <v>9.1981620000000014E-2</v>
      </c>
      <c r="S757" s="141">
        <v>0</v>
      </c>
      <c r="T757" s="142">
        <f>S757*H757</f>
        <v>0</v>
      </c>
      <c r="AR757" s="143" t="s">
        <v>315</v>
      </c>
      <c r="AT757" s="143" t="s">
        <v>176</v>
      </c>
      <c r="AU757" s="143" t="s">
        <v>82</v>
      </c>
      <c r="AY757" s="17" t="s">
        <v>174</v>
      </c>
      <c r="BE757" s="144">
        <f>IF(N757="základní",J757,0)</f>
        <v>0</v>
      </c>
      <c r="BF757" s="144">
        <f>IF(N757="snížená",J757,0)</f>
        <v>0</v>
      </c>
      <c r="BG757" s="144">
        <f>IF(N757="zákl. přenesená",J757,0)</f>
        <v>0</v>
      </c>
      <c r="BH757" s="144">
        <f>IF(N757="sníž. přenesená",J757,0)</f>
        <v>0</v>
      </c>
      <c r="BI757" s="144">
        <f>IF(N757="nulová",J757,0)</f>
        <v>0</v>
      </c>
      <c r="BJ757" s="17" t="s">
        <v>80</v>
      </c>
      <c r="BK757" s="144">
        <f>ROUND(I757*H757,2)</f>
        <v>0</v>
      </c>
      <c r="BL757" s="17" t="s">
        <v>315</v>
      </c>
      <c r="BM757" s="143" t="s">
        <v>1174</v>
      </c>
    </row>
    <row r="758" spans="2:65" s="1" customFormat="1" ht="11.25">
      <c r="B758" s="32"/>
      <c r="D758" s="145" t="s">
        <v>182</v>
      </c>
      <c r="F758" s="146" t="s">
        <v>1175</v>
      </c>
      <c r="I758" s="147"/>
      <c r="L758" s="32"/>
      <c r="M758" s="148"/>
      <c r="T758" s="53"/>
      <c r="AT758" s="17" t="s">
        <v>182</v>
      </c>
      <c r="AU758" s="17" t="s">
        <v>82</v>
      </c>
    </row>
    <row r="759" spans="2:65" s="13" customFormat="1" ht="11.25">
      <c r="B759" s="156"/>
      <c r="D759" s="150" t="s">
        <v>184</v>
      </c>
      <c r="E759" s="157" t="s">
        <v>21</v>
      </c>
      <c r="F759" s="158" t="s">
        <v>464</v>
      </c>
      <c r="H759" s="159">
        <v>2044.0360000000001</v>
      </c>
      <c r="I759" s="160"/>
      <c r="L759" s="156"/>
      <c r="M759" s="161"/>
      <c r="T759" s="162"/>
      <c r="AT759" s="157" t="s">
        <v>184</v>
      </c>
      <c r="AU759" s="157" t="s">
        <v>82</v>
      </c>
      <c r="AV759" s="13" t="s">
        <v>82</v>
      </c>
      <c r="AW759" s="13" t="s">
        <v>186</v>
      </c>
      <c r="AX759" s="13" t="s">
        <v>80</v>
      </c>
      <c r="AY759" s="157" t="s">
        <v>174</v>
      </c>
    </row>
    <row r="760" spans="2:65" s="1" customFormat="1" ht="44.25" customHeight="1">
      <c r="B760" s="32"/>
      <c r="C760" s="132" t="s">
        <v>1176</v>
      </c>
      <c r="D760" s="132" t="s">
        <v>176</v>
      </c>
      <c r="E760" s="133" t="s">
        <v>1177</v>
      </c>
      <c r="F760" s="134" t="s">
        <v>1178</v>
      </c>
      <c r="G760" s="135" t="s">
        <v>431</v>
      </c>
      <c r="H760" s="136">
        <v>153.13999999999999</v>
      </c>
      <c r="I760" s="137"/>
      <c r="J760" s="138">
        <f>ROUND(I760*H760,2)</f>
        <v>0</v>
      </c>
      <c r="K760" s="134" t="s">
        <v>218</v>
      </c>
      <c r="L760" s="32"/>
      <c r="M760" s="139" t="s">
        <v>21</v>
      </c>
      <c r="N760" s="140" t="s">
        <v>44</v>
      </c>
      <c r="P760" s="141">
        <f>O760*H760</f>
        <v>0</v>
      </c>
      <c r="Q760" s="141">
        <v>5.1999999999999998E-3</v>
      </c>
      <c r="R760" s="141">
        <f>Q760*H760</f>
        <v>0.79632799999999992</v>
      </c>
      <c r="S760" s="141">
        <v>0</v>
      </c>
      <c r="T760" s="142">
        <f>S760*H760</f>
        <v>0</v>
      </c>
      <c r="AR760" s="143" t="s">
        <v>315</v>
      </c>
      <c r="AT760" s="143" t="s">
        <v>176</v>
      </c>
      <c r="AU760" s="143" t="s">
        <v>82</v>
      </c>
      <c r="AY760" s="17" t="s">
        <v>174</v>
      </c>
      <c r="BE760" s="144">
        <f>IF(N760="základní",J760,0)</f>
        <v>0</v>
      </c>
      <c r="BF760" s="144">
        <f>IF(N760="snížená",J760,0)</f>
        <v>0</v>
      </c>
      <c r="BG760" s="144">
        <f>IF(N760="zákl. přenesená",J760,0)</f>
        <v>0</v>
      </c>
      <c r="BH760" s="144">
        <f>IF(N760="sníž. přenesená",J760,0)</f>
        <v>0</v>
      </c>
      <c r="BI760" s="144">
        <f>IF(N760="nulová",J760,0)</f>
        <v>0</v>
      </c>
      <c r="BJ760" s="17" t="s">
        <v>80</v>
      </c>
      <c r="BK760" s="144">
        <f>ROUND(I760*H760,2)</f>
        <v>0</v>
      </c>
      <c r="BL760" s="17" t="s">
        <v>315</v>
      </c>
      <c r="BM760" s="143" t="s">
        <v>1179</v>
      </c>
    </row>
    <row r="761" spans="2:65" s="12" customFormat="1" ht="11.25">
      <c r="B761" s="149"/>
      <c r="D761" s="150" t="s">
        <v>184</v>
      </c>
      <c r="E761" s="151" t="s">
        <v>21</v>
      </c>
      <c r="F761" s="152" t="s">
        <v>583</v>
      </c>
      <c r="H761" s="151" t="s">
        <v>21</v>
      </c>
      <c r="I761" s="153"/>
      <c r="L761" s="149"/>
      <c r="M761" s="154"/>
      <c r="T761" s="155"/>
      <c r="AT761" s="151" t="s">
        <v>184</v>
      </c>
      <c r="AU761" s="151" t="s">
        <v>82</v>
      </c>
      <c r="AV761" s="12" t="s">
        <v>80</v>
      </c>
      <c r="AW761" s="12" t="s">
        <v>186</v>
      </c>
      <c r="AX761" s="12" t="s">
        <v>73</v>
      </c>
      <c r="AY761" s="151" t="s">
        <v>174</v>
      </c>
    </row>
    <row r="762" spans="2:65" s="13" customFormat="1" ht="11.25">
      <c r="B762" s="156"/>
      <c r="D762" s="150" t="s">
        <v>184</v>
      </c>
      <c r="E762" s="157" t="s">
        <v>21</v>
      </c>
      <c r="F762" s="158" t="s">
        <v>1180</v>
      </c>
      <c r="H762" s="159">
        <v>8.9</v>
      </c>
      <c r="I762" s="160"/>
      <c r="L762" s="156"/>
      <c r="M762" s="161"/>
      <c r="T762" s="162"/>
      <c r="AT762" s="157" t="s">
        <v>184</v>
      </c>
      <c r="AU762" s="157" t="s">
        <v>82</v>
      </c>
      <c r="AV762" s="13" t="s">
        <v>82</v>
      </c>
      <c r="AW762" s="13" t="s">
        <v>186</v>
      </c>
      <c r="AX762" s="13" t="s">
        <v>73</v>
      </c>
      <c r="AY762" s="157" t="s">
        <v>174</v>
      </c>
    </row>
    <row r="763" spans="2:65" s="13" customFormat="1" ht="11.25">
      <c r="B763" s="156"/>
      <c r="D763" s="150" t="s">
        <v>184</v>
      </c>
      <c r="E763" s="157" t="s">
        <v>21</v>
      </c>
      <c r="F763" s="158" t="s">
        <v>1181</v>
      </c>
      <c r="H763" s="159">
        <v>5</v>
      </c>
      <c r="I763" s="160"/>
      <c r="L763" s="156"/>
      <c r="M763" s="161"/>
      <c r="T763" s="162"/>
      <c r="AT763" s="157" t="s">
        <v>184</v>
      </c>
      <c r="AU763" s="157" t="s">
        <v>82</v>
      </c>
      <c r="AV763" s="13" t="s">
        <v>82</v>
      </c>
      <c r="AW763" s="13" t="s">
        <v>186</v>
      </c>
      <c r="AX763" s="13" t="s">
        <v>73</v>
      </c>
      <c r="AY763" s="157" t="s">
        <v>174</v>
      </c>
    </row>
    <row r="764" spans="2:65" s="13" customFormat="1" ht="11.25">
      <c r="B764" s="156"/>
      <c r="D764" s="150" t="s">
        <v>184</v>
      </c>
      <c r="E764" s="157" t="s">
        <v>21</v>
      </c>
      <c r="F764" s="158" t="s">
        <v>1182</v>
      </c>
      <c r="H764" s="159">
        <v>28.73</v>
      </c>
      <c r="I764" s="160"/>
      <c r="L764" s="156"/>
      <c r="M764" s="161"/>
      <c r="T764" s="162"/>
      <c r="AT764" s="157" t="s">
        <v>184</v>
      </c>
      <c r="AU764" s="157" t="s">
        <v>82</v>
      </c>
      <c r="AV764" s="13" t="s">
        <v>82</v>
      </c>
      <c r="AW764" s="13" t="s">
        <v>186</v>
      </c>
      <c r="AX764" s="13" t="s">
        <v>73</v>
      </c>
      <c r="AY764" s="157" t="s">
        <v>174</v>
      </c>
    </row>
    <row r="765" spans="2:65" s="13" customFormat="1" ht="11.25">
      <c r="B765" s="156"/>
      <c r="D765" s="150" t="s">
        <v>184</v>
      </c>
      <c r="E765" s="157" t="s">
        <v>21</v>
      </c>
      <c r="F765" s="158" t="s">
        <v>1183</v>
      </c>
      <c r="H765" s="159">
        <v>7.8</v>
      </c>
      <c r="I765" s="160"/>
      <c r="L765" s="156"/>
      <c r="M765" s="161"/>
      <c r="T765" s="162"/>
      <c r="AT765" s="157" t="s">
        <v>184</v>
      </c>
      <c r="AU765" s="157" t="s">
        <v>82</v>
      </c>
      <c r="AV765" s="13" t="s">
        <v>82</v>
      </c>
      <c r="AW765" s="13" t="s">
        <v>186</v>
      </c>
      <c r="AX765" s="13" t="s">
        <v>73</v>
      </c>
      <c r="AY765" s="157" t="s">
        <v>174</v>
      </c>
    </row>
    <row r="766" spans="2:65" s="13" customFormat="1" ht="11.25">
      <c r="B766" s="156"/>
      <c r="D766" s="150" t="s">
        <v>184</v>
      </c>
      <c r="E766" s="157" t="s">
        <v>21</v>
      </c>
      <c r="F766" s="158" t="s">
        <v>1184</v>
      </c>
      <c r="H766" s="159">
        <v>11.5</v>
      </c>
      <c r="I766" s="160"/>
      <c r="L766" s="156"/>
      <c r="M766" s="161"/>
      <c r="T766" s="162"/>
      <c r="AT766" s="157" t="s">
        <v>184</v>
      </c>
      <c r="AU766" s="157" t="s">
        <v>82</v>
      </c>
      <c r="AV766" s="13" t="s">
        <v>82</v>
      </c>
      <c r="AW766" s="13" t="s">
        <v>186</v>
      </c>
      <c r="AX766" s="13" t="s">
        <v>73</v>
      </c>
      <c r="AY766" s="157" t="s">
        <v>174</v>
      </c>
    </row>
    <row r="767" spans="2:65" s="13" customFormat="1" ht="11.25">
      <c r="B767" s="156"/>
      <c r="D767" s="150" t="s">
        <v>184</v>
      </c>
      <c r="E767" s="157" t="s">
        <v>21</v>
      </c>
      <c r="F767" s="158" t="s">
        <v>1185</v>
      </c>
      <c r="H767" s="159">
        <v>5.31</v>
      </c>
      <c r="I767" s="160"/>
      <c r="L767" s="156"/>
      <c r="M767" s="161"/>
      <c r="T767" s="162"/>
      <c r="AT767" s="157" t="s">
        <v>184</v>
      </c>
      <c r="AU767" s="157" t="s">
        <v>82</v>
      </c>
      <c r="AV767" s="13" t="s">
        <v>82</v>
      </c>
      <c r="AW767" s="13" t="s">
        <v>186</v>
      </c>
      <c r="AX767" s="13" t="s">
        <v>73</v>
      </c>
      <c r="AY767" s="157" t="s">
        <v>174</v>
      </c>
    </row>
    <row r="768" spans="2:65" s="13" customFormat="1" ht="11.25">
      <c r="B768" s="156"/>
      <c r="D768" s="150" t="s">
        <v>184</v>
      </c>
      <c r="E768" s="157" t="s">
        <v>21</v>
      </c>
      <c r="F768" s="158" t="s">
        <v>1186</v>
      </c>
      <c r="H768" s="159">
        <v>5.3</v>
      </c>
      <c r="I768" s="160"/>
      <c r="L768" s="156"/>
      <c r="M768" s="161"/>
      <c r="T768" s="162"/>
      <c r="AT768" s="157" t="s">
        <v>184</v>
      </c>
      <c r="AU768" s="157" t="s">
        <v>82</v>
      </c>
      <c r="AV768" s="13" t="s">
        <v>82</v>
      </c>
      <c r="AW768" s="13" t="s">
        <v>186</v>
      </c>
      <c r="AX768" s="13" t="s">
        <v>73</v>
      </c>
      <c r="AY768" s="157" t="s">
        <v>174</v>
      </c>
    </row>
    <row r="769" spans="2:65" s="13" customFormat="1" ht="11.25">
      <c r="B769" s="156"/>
      <c r="D769" s="150" t="s">
        <v>184</v>
      </c>
      <c r="E769" s="157" t="s">
        <v>21</v>
      </c>
      <c r="F769" s="158" t="s">
        <v>1187</v>
      </c>
      <c r="H769" s="159">
        <v>9.1999999999999993</v>
      </c>
      <c r="I769" s="160"/>
      <c r="L769" s="156"/>
      <c r="M769" s="161"/>
      <c r="T769" s="162"/>
      <c r="AT769" s="157" t="s">
        <v>184</v>
      </c>
      <c r="AU769" s="157" t="s">
        <v>82</v>
      </c>
      <c r="AV769" s="13" t="s">
        <v>82</v>
      </c>
      <c r="AW769" s="13" t="s">
        <v>186</v>
      </c>
      <c r="AX769" s="13" t="s">
        <v>73</v>
      </c>
      <c r="AY769" s="157" t="s">
        <v>174</v>
      </c>
    </row>
    <row r="770" spans="2:65" s="13" customFormat="1" ht="11.25">
      <c r="B770" s="156"/>
      <c r="D770" s="150" t="s">
        <v>184</v>
      </c>
      <c r="E770" s="157" t="s">
        <v>21</v>
      </c>
      <c r="F770" s="158" t="s">
        <v>1188</v>
      </c>
      <c r="H770" s="159">
        <v>4.8499999999999996</v>
      </c>
      <c r="I770" s="160"/>
      <c r="L770" s="156"/>
      <c r="M770" s="161"/>
      <c r="T770" s="162"/>
      <c r="AT770" s="157" t="s">
        <v>184</v>
      </c>
      <c r="AU770" s="157" t="s">
        <v>82</v>
      </c>
      <c r="AV770" s="13" t="s">
        <v>82</v>
      </c>
      <c r="AW770" s="13" t="s">
        <v>186</v>
      </c>
      <c r="AX770" s="13" t="s">
        <v>73</v>
      </c>
      <c r="AY770" s="157" t="s">
        <v>174</v>
      </c>
    </row>
    <row r="771" spans="2:65" s="13" customFormat="1" ht="11.25">
      <c r="B771" s="156"/>
      <c r="D771" s="150" t="s">
        <v>184</v>
      </c>
      <c r="E771" s="157" t="s">
        <v>21</v>
      </c>
      <c r="F771" s="158" t="s">
        <v>1189</v>
      </c>
      <c r="H771" s="159">
        <v>4.7</v>
      </c>
      <c r="I771" s="160"/>
      <c r="L771" s="156"/>
      <c r="M771" s="161"/>
      <c r="T771" s="162"/>
      <c r="AT771" s="157" t="s">
        <v>184</v>
      </c>
      <c r="AU771" s="157" t="s">
        <v>82</v>
      </c>
      <c r="AV771" s="13" t="s">
        <v>82</v>
      </c>
      <c r="AW771" s="13" t="s">
        <v>186</v>
      </c>
      <c r="AX771" s="13" t="s">
        <v>73</v>
      </c>
      <c r="AY771" s="157" t="s">
        <v>174</v>
      </c>
    </row>
    <row r="772" spans="2:65" s="13" customFormat="1" ht="11.25">
      <c r="B772" s="156"/>
      <c r="D772" s="150" t="s">
        <v>184</v>
      </c>
      <c r="E772" s="157" t="s">
        <v>21</v>
      </c>
      <c r="F772" s="158" t="s">
        <v>1190</v>
      </c>
      <c r="H772" s="159">
        <v>5.0999999999999996</v>
      </c>
      <c r="I772" s="160"/>
      <c r="L772" s="156"/>
      <c r="M772" s="161"/>
      <c r="T772" s="162"/>
      <c r="AT772" s="157" t="s">
        <v>184</v>
      </c>
      <c r="AU772" s="157" t="s">
        <v>82</v>
      </c>
      <c r="AV772" s="13" t="s">
        <v>82</v>
      </c>
      <c r="AW772" s="13" t="s">
        <v>186</v>
      </c>
      <c r="AX772" s="13" t="s">
        <v>73</v>
      </c>
      <c r="AY772" s="157" t="s">
        <v>174</v>
      </c>
    </row>
    <row r="773" spans="2:65" s="13" customFormat="1" ht="11.25">
      <c r="B773" s="156"/>
      <c r="D773" s="150" t="s">
        <v>184</v>
      </c>
      <c r="E773" s="157" t="s">
        <v>21</v>
      </c>
      <c r="F773" s="158" t="s">
        <v>1191</v>
      </c>
      <c r="H773" s="159">
        <v>5.19</v>
      </c>
      <c r="I773" s="160"/>
      <c r="L773" s="156"/>
      <c r="M773" s="161"/>
      <c r="T773" s="162"/>
      <c r="AT773" s="157" t="s">
        <v>184</v>
      </c>
      <c r="AU773" s="157" t="s">
        <v>82</v>
      </c>
      <c r="AV773" s="13" t="s">
        <v>82</v>
      </c>
      <c r="AW773" s="13" t="s">
        <v>186</v>
      </c>
      <c r="AX773" s="13" t="s">
        <v>73</v>
      </c>
      <c r="AY773" s="157" t="s">
        <v>174</v>
      </c>
    </row>
    <row r="774" spans="2:65" s="13" customFormat="1" ht="11.25">
      <c r="B774" s="156"/>
      <c r="D774" s="150" t="s">
        <v>184</v>
      </c>
      <c r="E774" s="157" t="s">
        <v>21</v>
      </c>
      <c r="F774" s="158" t="s">
        <v>1192</v>
      </c>
      <c r="H774" s="159">
        <v>5.16</v>
      </c>
      <c r="I774" s="160"/>
      <c r="L774" s="156"/>
      <c r="M774" s="161"/>
      <c r="T774" s="162"/>
      <c r="AT774" s="157" t="s">
        <v>184</v>
      </c>
      <c r="AU774" s="157" t="s">
        <v>82</v>
      </c>
      <c r="AV774" s="13" t="s">
        <v>82</v>
      </c>
      <c r="AW774" s="13" t="s">
        <v>186</v>
      </c>
      <c r="AX774" s="13" t="s">
        <v>73</v>
      </c>
      <c r="AY774" s="157" t="s">
        <v>174</v>
      </c>
    </row>
    <row r="775" spans="2:65" s="13" customFormat="1" ht="11.25">
      <c r="B775" s="156"/>
      <c r="D775" s="150" t="s">
        <v>184</v>
      </c>
      <c r="E775" s="157" t="s">
        <v>21</v>
      </c>
      <c r="F775" s="158" t="s">
        <v>1193</v>
      </c>
      <c r="H775" s="159">
        <v>7.4</v>
      </c>
      <c r="I775" s="160"/>
      <c r="L775" s="156"/>
      <c r="M775" s="161"/>
      <c r="T775" s="162"/>
      <c r="AT775" s="157" t="s">
        <v>184</v>
      </c>
      <c r="AU775" s="157" t="s">
        <v>82</v>
      </c>
      <c r="AV775" s="13" t="s">
        <v>82</v>
      </c>
      <c r="AW775" s="13" t="s">
        <v>186</v>
      </c>
      <c r="AX775" s="13" t="s">
        <v>73</v>
      </c>
      <c r="AY775" s="157" t="s">
        <v>174</v>
      </c>
    </row>
    <row r="776" spans="2:65" s="15" customFormat="1" ht="11.25">
      <c r="B776" s="171"/>
      <c r="D776" s="150" t="s">
        <v>184</v>
      </c>
      <c r="E776" s="172" t="s">
        <v>21</v>
      </c>
      <c r="F776" s="173" t="s">
        <v>902</v>
      </c>
      <c r="H776" s="174">
        <v>114.14</v>
      </c>
      <c r="I776" s="175"/>
      <c r="L776" s="171"/>
      <c r="M776" s="176"/>
      <c r="T776" s="177"/>
      <c r="AT776" s="172" t="s">
        <v>184</v>
      </c>
      <c r="AU776" s="172" t="s">
        <v>82</v>
      </c>
      <c r="AV776" s="15" t="s">
        <v>108</v>
      </c>
      <c r="AW776" s="15" t="s">
        <v>186</v>
      </c>
      <c r="AX776" s="15" t="s">
        <v>73</v>
      </c>
      <c r="AY776" s="172" t="s">
        <v>174</v>
      </c>
    </row>
    <row r="777" spans="2:65" s="13" customFormat="1" ht="11.25">
      <c r="B777" s="156"/>
      <c r="D777" s="150" t="s">
        <v>184</v>
      </c>
      <c r="E777" s="157" t="s">
        <v>21</v>
      </c>
      <c r="F777" s="158" t="s">
        <v>1194</v>
      </c>
      <c r="H777" s="159">
        <v>18.5</v>
      </c>
      <c r="I777" s="160"/>
      <c r="L777" s="156"/>
      <c r="M777" s="161"/>
      <c r="T777" s="162"/>
      <c r="AT777" s="157" t="s">
        <v>184</v>
      </c>
      <c r="AU777" s="157" t="s">
        <v>82</v>
      </c>
      <c r="AV777" s="13" t="s">
        <v>82</v>
      </c>
      <c r="AW777" s="13" t="s">
        <v>186</v>
      </c>
      <c r="AX777" s="13" t="s">
        <v>73</v>
      </c>
      <c r="AY777" s="157" t="s">
        <v>174</v>
      </c>
    </row>
    <row r="778" spans="2:65" s="13" customFormat="1" ht="11.25">
      <c r="B778" s="156"/>
      <c r="D778" s="150" t="s">
        <v>184</v>
      </c>
      <c r="E778" s="157" t="s">
        <v>21</v>
      </c>
      <c r="F778" s="158" t="s">
        <v>1195</v>
      </c>
      <c r="H778" s="159">
        <v>13</v>
      </c>
      <c r="I778" s="160"/>
      <c r="L778" s="156"/>
      <c r="M778" s="161"/>
      <c r="T778" s="162"/>
      <c r="AT778" s="157" t="s">
        <v>184</v>
      </c>
      <c r="AU778" s="157" t="s">
        <v>82</v>
      </c>
      <c r="AV778" s="13" t="s">
        <v>82</v>
      </c>
      <c r="AW778" s="13" t="s">
        <v>186</v>
      </c>
      <c r="AX778" s="13" t="s">
        <v>73</v>
      </c>
      <c r="AY778" s="157" t="s">
        <v>174</v>
      </c>
    </row>
    <row r="779" spans="2:65" s="13" customFormat="1" ht="11.25">
      <c r="B779" s="156"/>
      <c r="D779" s="150" t="s">
        <v>184</v>
      </c>
      <c r="E779" s="157" t="s">
        <v>21</v>
      </c>
      <c r="F779" s="158" t="s">
        <v>1196</v>
      </c>
      <c r="H779" s="159">
        <v>7.5</v>
      </c>
      <c r="I779" s="160"/>
      <c r="L779" s="156"/>
      <c r="M779" s="161"/>
      <c r="T779" s="162"/>
      <c r="AT779" s="157" t="s">
        <v>184</v>
      </c>
      <c r="AU779" s="157" t="s">
        <v>82</v>
      </c>
      <c r="AV779" s="13" t="s">
        <v>82</v>
      </c>
      <c r="AW779" s="13" t="s">
        <v>186</v>
      </c>
      <c r="AX779" s="13" t="s">
        <v>73</v>
      </c>
      <c r="AY779" s="157" t="s">
        <v>174</v>
      </c>
    </row>
    <row r="780" spans="2:65" s="15" customFormat="1" ht="11.25">
      <c r="B780" s="171"/>
      <c r="D780" s="150" t="s">
        <v>184</v>
      </c>
      <c r="E780" s="172" t="s">
        <v>21</v>
      </c>
      <c r="F780" s="173" t="s">
        <v>646</v>
      </c>
      <c r="H780" s="174">
        <v>39</v>
      </c>
      <c r="I780" s="175"/>
      <c r="L780" s="171"/>
      <c r="M780" s="176"/>
      <c r="T780" s="177"/>
      <c r="AT780" s="172" t="s">
        <v>184</v>
      </c>
      <c r="AU780" s="172" t="s">
        <v>82</v>
      </c>
      <c r="AV780" s="15" t="s">
        <v>108</v>
      </c>
      <c r="AW780" s="15" t="s">
        <v>186</v>
      </c>
      <c r="AX780" s="15" t="s">
        <v>73</v>
      </c>
      <c r="AY780" s="172" t="s">
        <v>174</v>
      </c>
    </row>
    <row r="781" spans="2:65" s="14" customFormat="1" ht="11.25">
      <c r="B781" s="163"/>
      <c r="D781" s="150" t="s">
        <v>184</v>
      </c>
      <c r="E781" s="164" t="s">
        <v>21</v>
      </c>
      <c r="F781" s="165" t="s">
        <v>226</v>
      </c>
      <c r="H781" s="166">
        <v>153.13999999999999</v>
      </c>
      <c r="I781" s="167"/>
      <c r="L781" s="163"/>
      <c r="M781" s="168"/>
      <c r="T781" s="169"/>
      <c r="AT781" s="164" t="s">
        <v>184</v>
      </c>
      <c r="AU781" s="164" t="s">
        <v>82</v>
      </c>
      <c r="AV781" s="14" t="s">
        <v>180</v>
      </c>
      <c r="AW781" s="14" t="s">
        <v>186</v>
      </c>
      <c r="AX781" s="14" t="s">
        <v>80</v>
      </c>
      <c r="AY781" s="164" t="s">
        <v>174</v>
      </c>
    </row>
    <row r="782" spans="2:65" s="1" customFormat="1" ht="24.2" customHeight="1">
      <c r="B782" s="32"/>
      <c r="C782" s="181" t="s">
        <v>1197</v>
      </c>
      <c r="D782" s="181" t="s">
        <v>682</v>
      </c>
      <c r="E782" s="182" t="s">
        <v>1198</v>
      </c>
      <c r="F782" s="183" t="s">
        <v>1199</v>
      </c>
      <c r="G782" s="184" t="s">
        <v>431</v>
      </c>
      <c r="H782" s="185">
        <v>160.797</v>
      </c>
      <c r="I782" s="186"/>
      <c r="J782" s="187">
        <f>ROUND(I782*H782,2)</f>
        <v>0</v>
      </c>
      <c r="K782" s="183" t="s">
        <v>218</v>
      </c>
      <c r="L782" s="188"/>
      <c r="M782" s="189" t="s">
        <v>21</v>
      </c>
      <c r="N782" s="190" t="s">
        <v>44</v>
      </c>
      <c r="P782" s="141">
        <f>O782*H782</f>
        <v>0</v>
      </c>
      <c r="Q782" s="141">
        <v>1.26E-2</v>
      </c>
      <c r="R782" s="141">
        <f>Q782*H782</f>
        <v>2.0260422</v>
      </c>
      <c r="S782" s="141">
        <v>0</v>
      </c>
      <c r="T782" s="142">
        <f>S782*H782</f>
        <v>0</v>
      </c>
      <c r="AR782" s="143" t="s">
        <v>443</v>
      </c>
      <c r="AT782" s="143" t="s">
        <v>682</v>
      </c>
      <c r="AU782" s="143" t="s">
        <v>82</v>
      </c>
      <c r="AY782" s="17" t="s">
        <v>174</v>
      </c>
      <c r="BE782" s="144">
        <f>IF(N782="základní",J782,0)</f>
        <v>0</v>
      </c>
      <c r="BF782" s="144">
        <f>IF(N782="snížená",J782,0)</f>
        <v>0</v>
      </c>
      <c r="BG782" s="144">
        <f>IF(N782="zákl. přenesená",J782,0)</f>
        <v>0</v>
      </c>
      <c r="BH782" s="144">
        <f>IF(N782="sníž. přenesená",J782,0)</f>
        <v>0</v>
      </c>
      <c r="BI782" s="144">
        <f>IF(N782="nulová",J782,0)</f>
        <v>0</v>
      </c>
      <c r="BJ782" s="17" t="s">
        <v>80</v>
      </c>
      <c r="BK782" s="144">
        <f>ROUND(I782*H782,2)</f>
        <v>0</v>
      </c>
      <c r="BL782" s="17" t="s">
        <v>315</v>
      </c>
      <c r="BM782" s="143" t="s">
        <v>1200</v>
      </c>
    </row>
    <row r="783" spans="2:65" s="12" customFormat="1" ht="11.25">
      <c r="B783" s="149"/>
      <c r="D783" s="150" t="s">
        <v>184</v>
      </c>
      <c r="E783" s="151" t="s">
        <v>21</v>
      </c>
      <c r="F783" s="152" t="s">
        <v>583</v>
      </c>
      <c r="H783" s="151" t="s">
        <v>21</v>
      </c>
      <c r="I783" s="153"/>
      <c r="L783" s="149"/>
      <c r="M783" s="154"/>
      <c r="T783" s="155"/>
      <c r="AT783" s="151" t="s">
        <v>184</v>
      </c>
      <c r="AU783" s="151" t="s">
        <v>82</v>
      </c>
      <c r="AV783" s="12" t="s">
        <v>80</v>
      </c>
      <c r="AW783" s="12" t="s">
        <v>186</v>
      </c>
      <c r="AX783" s="12" t="s">
        <v>73</v>
      </c>
      <c r="AY783" s="151" t="s">
        <v>174</v>
      </c>
    </row>
    <row r="784" spans="2:65" s="13" customFormat="1" ht="11.25">
      <c r="B784" s="156"/>
      <c r="D784" s="150" t="s">
        <v>184</v>
      </c>
      <c r="E784" s="157" t="s">
        <v>21</v>
      </c>
      <c r="F784" s="158" t="s">
        <v>1180</v>
      </c>
      <c r="H784" s="159">
        <v>8.9</v>
      </c>
      <c r="I784" s="160"/>
      <c r="L784" s="156"/>
      <c r="M784" s="161"/>
      <c r="T784" s="162"/>
      <c r="AT784" s="157" t="s">
        <v>184</v>
      </c>
      <c r="AU784" s="157" t="s">
        <v>82</v>
      </c>
      <c r="AV784" s="13" t="s">
        <v>82</v>
      </c>
      <c r="AW784" s="13" t="s">
        <v>186</v>
      </c>
      <c r="AX784" s="13" t="s">
        <v>73</v>
      </c>
      <c r="AY784" s="157" t="s">
        <v>174</v>
      </c>
    </row>
    <row r="785" spans="2:51" s="13" customFormat="1" ht="11.25">
      <c r="B785" s="156"/>
      <c r="D785" s="150" t="s">
        <v>184</v>
      </c>
      <c r="E785" s="157" t="s">
        <v>21</v>
      </c>
      <c r="F785" s="158" t="s">
        <v>1181</v>
      </c>
      <c r="H785" s="159">
        <v>5</v>
      </c>
      <c r="I785" s="160"/>
      <c r="L785" s="156"/>
      <c r="M785" s="161"/>
      <c r="T785" s="162"/>
      <c r="AT785" s="157" t="s">
        <v>184</v>
      </c>
      <c r="AU785" s="157" t="s">
        <v>82</v>
      </c>
      <c r="AV785" s="13" t="s">
        <v>82</v>
      </c>
      <c r="AW785" s="13" t="s">
        <v>186</v>
      </c>
      <c r="AX785" s="13" t="s">
        <v>73</v>
      </c>
      <c r="AY785" s="157" t="s">
        <v>174</v>
      </c>
    </row>
    <row r="786" spans="2:51" s="13" customFormat="1" ht="11.25">
      <c r="B786" s="156"/>
      <c r="D786" s="150" t="s">
        <v>184</v>
      </c>
      <c r="E786" s="157" t="s">
        <v>21</v>
      </c>
      <c r="F786" s="158" t="s">
        <v>1182</v>
      </c>
      <c r="H786" s="159">
        <v>28.73</v>
      </c>
      <c r="I786" s="160"/>
      <c r="L786" s="156"/>
      <c r="M786" s="161"/>
      <c r="T786" s="162"/>
      <c r="AT786" s="157" t="s">
        <v>184</v>
      </c>
      <c r="AU786" s="157" t="s">
        <v>82</v>
      </c>
      <c r="AV786" s="13" t="s">
        <v>82</v>
      </c>
      <c r="AW786" s="13" t="s">
        <v>186</v>
      </c>
      <c r="AX786" s="13" t="s">
        <v>73</v>
      </c>
      <c r="AY786" s="157" t="s">
        <v>174</v>
      </c>
    </row>
    <row r="787" spans="2:51" s="13" customFormat="1" ht="11.25">
      <c r="B787" s="156"/>
      <c r="D787" s="150" t="s">
        <v>184</v>
      </c>
      <c r="E787" s="157" t="s">
        <v>21</v>
      </c>
      <c r="F787" s="158" t="s">
        <v>1183</v>
      </c>
      <c r="H787" s="159">
        <v>7.8</v>
      </c>
      <c r="I787" s="160"/>
      <c r="L787" s="156"/>
      <c r="M787" s="161"/>
      <c r="T787" s="162"/>
      <c r="AT787" s="157" t="s">
        <v>184</v>
      </c>
      <c r="AU787" s="157" t="s">
        <v>82</v>
      </c>
      <c r="AV787" s="13" t="s">
        <v>82</v>
      </c>
      <c r="AW787" s="13" t="s">
        <v>186</v>
      </c>
      <c r="AX787" s="13" t="s">
        <v>73</v>
      </c>
      <c r="AY787" s="157" t="s">
        <v>174</v>
      </c>
    </row>
    <row r="788" spans="2:51" s="13" customFormat="1" ht="11.25">
      <c r="B788" s="156"/>
      <c r="D788" s="150" t="s">
        <v>184</v>
      </c>
      <c r="E788" s="157" t="s">
        <v>21</v>
      </c>
      <c r="F788" s="158" t="s">
        <v>1184</v>
      </c>
      <c r="H788" s="159">
        <v>11.5</v>
      </c>
      <c r="I788" s="160"/>
      <c r="L788" s="156"/>
      <c r="M788" s="161"/>
      <c r="T788" s="162"/>
      <c r="AT788" s="157" t="s">
        <v>184</v>
      </c>
      <c r="AU788" s="157" t="s">
        <v>82</v>
      </c>
      <c r="AV788" s="13" t="s">
        <v>82</v>
      </c>
      <c r="AW788" s="13" t="s">
        <v>186</v>
      </c>
      <c r="AX788" s="13" t="s">
        <v>73</v>
      </c>
      <c r="AY788" s="157" t="s">
        <v>174</v>
      </c>
    </row>
    <row r="789" spans="2:51" s="13" customFormat="1" ht="11.25">
      <c r="B789" s="156"/>
      <c r="D789" s="150" t="s">
        <v>184</v>
      </c>
      <c r="E789" s="157" t="s">
        <v>21</v>
      </c>
      <c r="F789" s="158" t="s">
        <v>1185</v>
      </c>
      <c r="H789" s="159">
        <v>5.31</v>
      </c>
      <c r="I789" s="160"/>
      <c r="L789" s="156"/>
      <c r="M789" s="161"/>
      <c r="T789" s="162"/>
      <c r="AT789" s="157" t="s">
        <v>184</v>
      </c>
      <c r="AU789" s="157" t="s">
        <v>82</v>
      </c>
      <c r="AV789" s="13" t="s">
        <v>82</v>
      </c>
      <c r="AW789" s="13" t="s">
        <v>186</v>
      </c>
      <c r="AX789" s="13" t="s">
        <v>73</v>
      </c>
      <c r="AY789" s="157" t="s">
        <v>174</v>
      </c>
    </row>
    <row r="790" spans="2:51" s="13" customFormat="1" ht="11.25">
      <c r="B790" s="156"/>
      <c r="D790" s="150" t="s">
        <v>184</v>
      </c>
      <c r="E790" s="157" t="s">
        <v>21</v>
      </c>
      <c r="F790" s="158" t="s">
        <v>1186</v>
      </c>
      <c r="H790" s="159">
        <v>5.3</v>
      </c>
      <c r="I790" s="160"/>
      <c r="L790" s="156"/>
      <c r="M790" s="161"/>
      <c r="T790" s="162"/>
      <c r="AT790" s="157" t="s">
        <v>184</v>
      </c>
      <c r="AU790" s="157" t="s">
        <v>82</v>
      </c>
      <c r="AV790" s="13" t="s">
        <v>82</v>
      </c>
      <c r="AW790" s="13" t="s">
        <v>186</v>
      </c>
      <c r="AX790" s="13" t="s">
        <v>73</v>
      </c>
      <c r="AY790" s="157" t="s">
        <v>174</v>
      </c>
    </row>
    <row r="791" spans="2:51" s="13" customFormat="1" ht="11.25">
      <c r="B791" s="156"/>
      <c r="D791" s="150" t="s">
        <v>184</v>
      </c>
      <c r="E791" s="157" t="s">
        <v>21</v>
      </c>
      <c r="F791" s="158" t="s">
        <v>1187</v>
      </c>
      <c r="H791" s="159">
        <v>9.1999999999999993</v>
      </c>
      <c r="I791" s="160"/>
      <c r="L791" s="156"/>
      <c r="M791" s="161"/>
      <c r="T791" s="162"/>
      <c r="AT791" s="157" t="s">
        <v>184</v>
      </c>
      <c r="AU791" s="157" t="s">
        <v>82</v>
      </c>
      <c r="AV791" s="13" t="s">
        <v>82</v>
      </c>
      <c r="AW791" s="13" t="s">
        <v>186</v>
      </c>
      <c r="AX791" s="13" t="s">
        <v>73</v>
      </c>
      <c r="AY791" s="157" t="s">
        <v>174</v>
      </c>
    </row>
    <row r="792" spans="2:51" s="13" customFormat="1" ht="11.25">
      <c r="B792" s="156"/>
      <c r="D792" s="150" t="s">
        <v>184</v>
      </c>
      <c r="E792" s="157" t="s">
        <v>21</v>
      </c>
      <c r="F792" s="158" t="s">
        <v>1188</v>
      </c>
      <c r="H792" s="159">
        <v>4.8499999999999996</v>
      </c>
      <c r="I792" s="160"/>
      <c r="L792" s="156"/>
      <c r="M792" s="161"/>
      <c r="T792" s="162"/>
      <c r="AT792" s="157" t="s">
        <v>184</v>
      </c>
      <c r="AU792" s="157" t="s">
        <v>82</v>
      </c>
      <c r="AV792" s="13" t="s">
        <v>82</v>
      </c>
      <c r="AW792" s="13" t="s">
        <v>186</v>
      </c>
      <c r="AX792" s="13" t="s">
        <v>73</v>
      </c>
      <c r="AY792" s="157" t="s">
        <v>174</v>
      </c>
    </row>
    <row r="793" spans="2:51" s="13" customFormat="1" ht="11.25">
      <c r="B793" s="156"/>
      <c r="D793" s="150" t="s">
        <v>184</v>
      </c>
      <c r="E793" s="157" t="s">
        <v>21</v>
      </c>
      <c r="F793" s="158" t="s">
        <v>1189</v>
      </c>
      <c r="H793" s="159">
        <v>4.7</v>
      </c>
      <c r="I793" s="160"/>
      <c r="L793" s="156"/>
      <c r="M793" s="161"/>
      <c r="T793" s="162"/>
      <c r="AT793" s="157" t="s">
        <v>184</v>
      </c>
      <c r="AU793" s="157" t="s">
        <v>82</v>
      </c>
      <c r="AV793" s="13" t="s">
        <v>82</v>
      </c>
      <c r="AW793" s="13" t="s">
        <v>186</v>
      </c>
      <c r="AX793" s="13" t="s">
        <v>73</v>
      </c>
      <c r="AY793" s="157" t="s">
        <v>174</v>
      </c>
    </row>
    <row r="794" spans="2:51" s="13" customFormat="1" ht="11.25">
      <c r="B794" s="156"/>
      <c r="D794" s="150" t="s">
        <v>184</v>
      </c>
      <c r="E794" s="157" t="s">
        <v>21</v>
      </c>
      <c r="F794" s="158" t="s">
        <v>1190</v>
      </c>
      <c r="H794" s="159">
        <v>5.0999999999999996</v>
      </c>
      <c r="I794" s="160"/>
      <c r="L794" s="156"/>
      <c r="M794" s="161"/>
      <c r="T794" s="162"/>
      <c r="AT794" s="157" t="s">
        <v>184</v>
      </c>
      <c r="AU794" s="157" t="s">
        <v>82</v>
      </c>
      <c r="AV794" s="13" t="s">
        <v>82</v>
      </c>
      <c r="AW794" s="13" t="s">
        <v>186</v>
      </c>
      <c r="AX794" s="13" t="s">
        <v>73</v>
      </c>
      <c r="AY794" s="157" t="s">
        <v>174</v>
      </c>
    </row>
    <row r="795" spans="2:51" s="13" customFormat="1" ht="11.25">
      <c r="B795" s="156"/>
      <c r="D795" s="150" t="s">
        <v>184</v>
      </c>
      <c r="E795" s="157" t="s">
        <v>21</v>
      </c>
      <c r="F795" s="158" t="s">
        <v>1191</v>
      </c>
      <c r="H795" s="159">
        <v>5.19</v>
      </c>
      <c r="I795" s="160"/>
      <c r="L795" s="156"/>
      <c r="M795" s="161"/>
      <c r="T795" s="162"/>
      <c r="AT795" s="157" t="s">
        <v>184</v>
      </c>
      <c r="AU795" s="157" t="s">
        <v>82</v>
      </c>
      <c r="AV795" s="13" t="s">
        <v>82</v>
      </c>
      <c r="AW795" s="13" t="s">
        <v>186</v>
      </c>
      <c r="AX795" s="13" t="s">
        <v>73</v>
      </c>
      <c r="AY795" s="157" t="s">
        <v>174</v>
      </c>
    </row>
    <row r="796" spans="2:51" s="13" customFormat="1" ht="11.25">
      <c r="B796" s="156"/>
      <c r="D796" s="150" t="s">
        <v>184</v>
      </c>
      <c r="E796" s="157" t="s">
        <v>21</v>
      </c>
      <c r="F796" s="158" t="s">
        <v>1192</v>
      </c>
      <c r="H796" s="159">
        <v>5.16</v>
      </c>
      <c r="I796" s="160"/>
      <c r="L796" s="156"/>
      <c r="M796" s="161"/>
      <c r="T796" s="162"/>
      <c r="AT796" s="157" t="s">
        <v>184</v>
      </c>
      <c r="AU796" s="157" t="s">
        <v>82</v>
      </c>
      <c r="AV796" s="13" t="s">
        <v>82</v>
      </c>
      <c r="AW796" s="13" t="s">
        <v>186</v>
      </c>
      <c r="AX796" s="13" t="s">
        <v>73</v>
      </c>
      <c r="AY796" s="157" t="s">
        <v>174</v>
      </c>
    </row>
    <row r="797" spans="2:51" s="13" customFormat="1" ht="11.25">
      <c r="B797" s="156"/>
      <c r="D797" s="150" t="s">
        <v>184</v>
      </c>
      <c r="E797" s="157" t="s">
        <v>21</v>
      </c>
      <c r="F797" s="158" t="s">
        <v>1193</v>
      </c>
      <c r="H797" s="159">
        <v>7.4</v>
      </c>
      <c r="I797" s="160"/>
      <c r="L797" s="156"/>
      <c r="M797" s="161"/>
      <c r="T797" s="162"/>
      <c r="AT797" s="157" t="s">
        <v>184</v>
      </c>
      <c r="AU797" s="157" t="s">
        <v>82</v>
      </c>
      <c r="AV797" s="13" t="s">
        <v>82</v>
      </c>
      <c r="AW797" s="13" t="s">
        <v>186</v>
      </c>
      <c r="AX797" s="13" t="s">
        <v>73</v>
      </c>
      <c r="AY797" s="157" t="s">
        <v>174</v>
      </c>
    </row>
    <row r="798" spans="2:51" s="15" customFormat="1" ht="11.25">
      <c r="B798" s="171"/>
      <c r="D798" s="150" t="s">
        <v>184</v>
      </c>
      <c r="E798" s="172" t="s">
        <v>21</v>
      </c>
      <c r="F798" s="173" t="s">
        <v>902</v>
      </c>
      <c r="H798" s="174">
        <v>114.14</v>
      </c>
      <c r="I798" s="175"/>
      <c r="L798" s="171"/>
      <c r="M798" s="176"/>
      <c r="T798" s="177"/>
      <c r="AT798" s="172" t="s">
        <v>184</v>
      </c>
      <c r="AU798" s="172" t="s">
        <v>82</v>
      </c>
      <c r="AV798" s="15" t="s">
        <v>108</v>
      </c>
      <c r="AW798" s="15" t="s">
        <v>186</v>
      </c>
      <c r="AX798" s="15" t="s">
        <v>73</v>
      </c>
      <c r="AY798" s="172" t="s">
        <v>174</v>
      </c>
    </row>
    <row r="799" spans="2:51" s="13" customFormat="1" ht="11.25">
      <c r="B799" s="156"/>
      <c r="D799" s="150" t="s">
        <v>184</v>
      </c>
      <c r="E799" s="157" t="s">
        <v>21</v>
      </c>
      <c r="F799" s="158" t="s">
        <v>1194</v>
      </c>
      <c r="H799" s="159">
        <v>18.5</v>
      </c>
      <c r="I799" s="160"/>
      <c r="L799" s="156"/>
      <c r="M799" s="161"/>
      <c r="T799" s="162"/>
      <c r="AT799" s="157" t="s">
        <v>184</v>
      </c>
      <c r="AU799" s="157" t="s">
        <v>82</v>
      </c>
      <c r="AV799" s="13" t="s">
        <v>82</v>
      </c>
      <c r="AW799" s="13" t="s">
        <v>186</v>
      </c>
      <c r="AX799" s="13" t="s">
        <v>73</v>
      </c>
      <c r="AY799" s="157" t="s">
        <v>174</v>
      </c>
    </row>
    <row r="800" spans="2:51" s="13" customFormat="1" ht="11.25">
      <c r="B800" s="156"/>
      <c r="D800" s="150" t="s">
        <v>184</v>
      </c>
      <c r="E800" s="157" t="s">
        <v>21</v>
      </c>
      <c r="F800" s="158" t="s">
        <v>1195</v>
      </c>
      <c r="H800" s="159">
        <v>13</v>
      </c>
      <c r="I800" s="160"/>
      <c r="L800" s="156"/>
      <c r="M800" s="161"/>
      <c r="T800" s="162"/>
      <c r="AT800" s="157" t="s">
        <v>184</v>
      </c>
      <c r="AU800" s="157" t="s">
        <v>82</v>
      </c>
      <c r="AV800" s="13" t="s">
        <v>82</v>
      </c>
      <c r="AW800" s="13" t="s">
        <v>186</v>
      </c>
      <c r="AX800" s="13" t="s">
        <v>73</v>
      </c>
      <c r="AY800" s="157" t="s">
        <v>174</v>
      </c>
    </row>
    <row r="801" spans="2:65" s="13" customFormat="1" ht="11.25">
      <c r="B801" s="156"/>
      <c r="D801" s="150" t="s">
        <v>184</v>
      </c>
      <c r="E801" s="157" t="s">
        <v>21</v>
      </c>
      <c r="F801" s="158" t="s">
        <v>1196</v>
      </c>
      <c r="H801" s="159">
        <v>7.5</v>
      </c>
      <c r="I801" s="160"/>
      <c r="L801" s="156"/>
      <c r="M801" s="161"/>
      <c r="T801" s="162"/>
      <c r="AT801" s="157" t="s">
        <v>184</v>
      </c>
      <c r="AU801" s="157" t="s">
        <v>82</v>
      </c>
      <c r="AV801" s="13" t="s">
        <v>82</v>
      </c>
      <c r="AW801" s="13" t="s">
        <v>186</v>
      </c>
      <c r="AX801" s="13" t="s">
        <v>73</v>
      </c>
      <c r="AY801" s="157" t="s">
        <v>174</v>
      </c>
    </row>
    <row r="802" spans="2:65" s="15" customFormat="1" ht="11.25">
      <c r="B802" s="171"/>
      <c r="D802" s="150" t="s">
        <v>184</v>
      </c>
      <c r="E802" s="172" t="s">
        <v>21</v>
      </c>
      <c r="F802" s="173" t="s">
        <v>646</v>
      </c>
      <c r="H802" s="174">
        <v>39</v>
      </c>
      <c r="I802" s="175"/>
      <c r="L802" s="171"/>
      <c r="M802" s="176"/>
      <c r="T802" s="177"/>
      <c r="AT802" s="172" t="s">
        <v>184</v>
      </c>
      <c r="AU802" s="172" t="s">
        <v>82</v>
      </c>
      <c r="AV802" s="15" t="s">
        <v>108</v>
      </c>
      <c r="AW802" s="15" t="s">
        <v>186</v>
      </c>
      <c r="AX802" s="15" t="s">
        <v>73</v>
      </c>
      <c r="AY802" s="172" t="s">
        <v>174</v>
      </c>
    </row>
    <row r="803" spans="2:65" s="14" customFormat="1" ht="11.25">
      <c r="B803" s="163"/>
      <c r="D803" s="150" t="s">
        <v>184</v>
      </c>
      <c r="E803" s="164" t="s">
        <v>21</v>
      </c>
      <c r="F803" s="165" t="s">
        <v>226</v>
      </c>
      <c r="H803" s="166">
        <v>153.13999999999999</v>
      </c>
      <c r="I803" s="167"/>
      <c r="L803" s="163"/>
      <c r="M803" s="168"/>
      <c r="T803" s="169"/>
      <c r="AT803" s="164" t="s">
        <v>184</v>
      </c>
      <c r="AU803" s="164" t="s">
        <v>82</v>
      </c>
      <c r="AV803" s="14" t="s">
        <v>180</v>
      </c>
      <c r="AW803" s="14" t="s">
        <v>186</v>
      </c>
      <c r="AX803" s="14" t="s">
        <v>80</v>
      </c>
      <c r="AY803" s="164" t="s">
        <v>174</v>
      </c>
    </row>
    <row r="804" spans="2:65" s="13" customFormat="1" ht="11.25">
      <c r="B804" s="156"/>
      <c r="D804" s="150" t="s">
        <v>184</v>
      </c>
      <c r="F804" s="158" t="s">
        <v>1201</v>
      </c>
      <c r="H804" s="159">
        <v>160.797</v>
      </c>
      <c r="I804" s="160"/>
      <c r="L804" s="156"/>
      <c r="M804" s="161"/>
      <c r="T804" s="162"/>
      <c r="AT804" s="157" t="s">
        <v>184</v>
      </c>
      <c r="AU804" s="157" t="s">
        <v>82</v>
      </c>
      <c r="AV804" s="13" t="s">
        <v>82</v>
      </c>
      <c r="AW804" s="13" t="s">
        <v>4</v>
      </c>
      <c r="AX804" s="13" t="s">
        <v>80</v>
      </c>
      <c r="AY804" s="157" t="s">
        <v>174</v>
      </c>
    </row>
    <row r="805" spans="2:65" s="1" customFormat="1" ht="44.25" customHeight="1">
      <c r="B805" s="32"/>
      <c r="C805" s="132" t="s">
        <v>1202</v>
      </c>
      <c r="D805" s="132" t="s">
        <v>176</v>
      </c>
      <c r="E805" s="133" t="s">
        <v>1203</v>
      </c>
      <c r="F805" s="134" t="s">
        <v>1204</v>
      </c>
      <c r="G805" s="135" t="s">
        <v>307</v>
      </c>
      <c r="H805" s="136">
        <v>40.808</v>
      </c>
      <c r="I805" s="137"/>
      <c r="J805" s="138">
        <f>ROUND(I805*H805,2)</f>
        <v>0</v>
      </c>
      <c r="K805" s="134" t="s">
        <v>179</v>
      </c>
      <c r="L805" s="32"/>
      <c r="M805" s="139" t="s">
        <v>21</v>
      </c>
      <c r="N805" s="140" t="s">
        <v>44</v>
      </c>
      <c r="P805" s="141">
        <f>O805*H805</f>
        <v>0</v>
      </c>
      <c r="Q805" s="141">
        <v>0</v>
      </c>
      <c r="R805" s="141">
        <f>Q805*H805</f>
        <v>0</v>
      </c>
      <c r="S805" s="141">
        <v>0</v>
      </c>
      <c r="T805" s="142">
        <f>S805*H805</f>
        <v>0</v>
      </c>
      <c r="AR805" s="143" t="s">
        <v>315</v>
      </c>
      <c r="AT805" s="143" t="s">
        <v>176</v>
      </c>
      <c r="AU805" s="143" t="s">
        <v>82</v>
      </c>
      <c r="AY805" s="17" t="s">
        <v>174</v>
      </c>
      <c r="BE805" s="144">
        <f>IF(N805="základní",J805,0)</f>
        <v>0</v>
      </c>
      <c r="BF805" s="144">
        <f>IF(N805="snížená",J805,0)</f>
        <v>0</v>
      </c>
      <c r="BG805" s="144">
        <f>IF(N805="zákl. přenesená",J805,0)</f>
        <v>0</v>
      </c>
      <c r="BH805" s="144">
        <f>IF(N805="sníž. přenesená",J805,0)</f>
        <v>0</v>
      </c>
      <c r="BI805" s="144">
        <f>IF(N805="nulová",J805,0)</f>
        <v>0</v>
      </c>
      <c r="BJ805" s="17" t="s">
        <v>80</v>
      </c>
      <c r="BK805" s="144">
        <f>ROUND(I805*H805,2)</f>
        <v>0</v>
      </c>
      <c r="BL805" s="17" t="s">
        <v>315</v>
      </c>
      <c r="BM805" s="143" t="s">
        <v>1205</v>
      </c>
    </row>
    <row r="806" spans="2:65" s="1" customFormat="1" ht="11.25">
      <c r="B806" s="32"/>
      <c r="D806" s="145" t="s">
        <v>182</v>
      </c>
      <c r="F806" s="146" t="s">
        <v>1206</v>
      </c>
      <c r="I806" s="147"/>
      <c r="L806" s="32"/>
      <c r="M806" s="148"/>
      <c r="T806" s="53"/>
      <c r="AT806" s="17" t="s">
        <v>182</v>
      </c>
      <c r="AU806" s="17" t="s">
        <v>82</v>
      </c>
    </row>
    <row r="807" spans="2:65" s="11" customFormat="1" ht="22.9" customHeight="1">
      <c r="B807" s="120"/>
      <c r="D807" s="121" t="s">
        <v>72</v>
      </c>
      <c r="E807" s="130" t="s">
        <v>1207</v>
      </c>
      <c r="F807" s="130" t="s">
        <v>1208</v>
      </c>
      <c r="I807" s="123"/>
      <c r="J807" s="131">
        <f>BK807</f>
        <v>0</v>
      </c>
      <c r="L807" s="120"/>
      <c r="M807" s="125"/>
      <c r="P807" s="126">
        <f>SUM(P808:P909)</f>
        <v>0</v>
      </c>
      <c r="R807" s="126">
        <f>SUM(R808:R909)</f>
        <v>0.41331066</v>
      </c>
      <c r="T807" s="127">
        <f>SUM(T808:T909)</f>
        <v>0</v>
      </c>
      <c r="AR807" s="121" t="s">
        <v>82</v>
      </c>
      <c r="AT807" s="128" t="s">
        <v>72</v>
      </c>
      <c r="AU807" s="128" t="s">
        <v>80</v>
      </c>
      <c r="AY807" s="121" t="s">
        <v>174</v>
      </c>
      <c r="BK807" s="129">
        <f>SUM(BK808:BK909)</f>
        <v>0</v>
      </c>
    </row>
    <row r="808" spans="2:65" s="1" customFormat="1" ht="24.2" customHeight="1">
      <c r="B808" s="32"/>
      <c r="C808" s="132" t="s">
        <v>1209</v>
      </c>
      <c r="D808" s="132" t="s">
        <v>176</v>
      </c>
      <c r="E808" s="133" t="s">
        <v>1210</v>
      </c>
      <c r="F808" s="134" t="s">
        <v>1211</v>
      </c>
      <c r="G808" s="135" t="s">
        <v>133</v>
      </c>
      <c r="H808" s="136">
        <v>871.03800000000001</v>
      </c>
      <c r="I808" s="137"/>
      <c r="J808" s="138">
        <f>ROUND(I808*H808,2)</f>
        <v>0</v>
      </c>
      <c r="K808" s="134" t="s">
        <v>179</v>
      </c>
      <c r="L808" s="32"/>
      <c r="M808" s="139" t="s">
        <v>21</v>
      </c>
      <c r="N808" s="140" t="s">
        <v>44</v>
      </c>
      <c r="P808" s="141">
        <f>O808*H808</f>
        <v>0</v>
      </c>
      <c r="Q808" s="141">
        <v>0</v>
      </c>
      <c r="R808" s="141">
        <f>Q808*H808</f>
        <v>0</v>
      </c>
      <c r="S808" s="141">
        <v>0</v>
      </c>
      <c r="T808" s="142">
        <f>S808*H808</f>
        <v>0</v>
      </c>
      <c r="AR808" s="143" t="s">
        <v>315</v>
      </c>
      <c r="AT808" s="143" t="s">
        <v>176</v>
      </c>
      <c r="AU808" s="143" t="s">
        <v>82</v>
      </c>
      <c r="AY808" s="17" t="s">
        <v>174</v>
      </c>
      <c r="BE808" s="144">
        <f>IF(N808="základní",J808,0)</f>
        <v>0</v>
      </c>
      <c r="BF808" s="144">
        <f>IF(N808="snížená",J808,0)</f>
        <v>0</v>
      </c>
      <c r="BG808" s="144">
        <f>IF(N808="zákl. přenesená",J808,0)</f>
        <v>0</v>
      </c>
      <c r="BH808" s="144">
        <f>IF(N808="sníž. přenesená",J808,0)</f>
        <v>0</v>
      </c>
      <c r="BI808" s="144">
        <f>IF(N808="nulová",J808,0)</f>
        <v>0</v>
      </c>
      <c r="BJ808" s="17" t="s">
        <v>80</v>
      </c>
      <c r="BK808" s="144">
        <f>ROUND(I808*H808,2)</f>
        <v>0</v>
      </c>
      <c r="BL808" s="17" t="s">
        <v>315</v>
      </c>
      <c r="BM808" s="143" t="s">
        <v>1212</v>
      </c>
    </row>
    <row r="809" spans="2:65" s="1" customFormat="1" ht="11.25">
      <c r="B809" s="32"/>
      <c r="D809" s="145" t="s">
        <v>182</v>
      </c>
      <c r="F809" s="146" t="s">
        <v>1213</v>
      </c>
      <c r="I809" s="147"/>
      <c r="L809" s="32"/>
      <c r="M809" s="148"/>
      <c r="T809" s="53"/>
      <c r="AT809" s="17" t="s">
        <v>182</v>
      </c>
      <c r="AU809" s="17" t="s">
        <v>82</v>
      </c>
    </row>
    <row r="810" spans="2:65" s="13" customFormat="1" ht="11.25">
      <c r="B810" s="156"/>
      <c r="D810" s="150" t="s">
        <v>184</v>
      </c>
      <c r="E810" s="157" t="s">
        <v>21</v>
      </c>
      <c r="F810" s="158" t="s">
        <v>1214</v>
      </c>
      <c r="H810" s="159">
        <v>871.03800000000001</v>
      </c>
      <c r="I810" s="160"/>
      <c r="L810" s="156"/>
      <c r="M810" s="161"/>
      <c r="T810" s="162"/>
      <c r="AT810" s="157" t="s">
        <v>184</v>
      </c>
      <c r="AU810" s="157" t="s">
        <v>82</v>
      </c>
      <c r="AV810" s="13" t="s">
        <v>82</v>
      </c>
      <c r="AW810" s="13" t="s">
        <v>186</v>
      </c>
      <c r="AX810" s="13" t="s">
        <v>80</v>
      </c>
      <c r="AY810" s="157" t="s">
        <v>174</v>
      </c>
    </row>
    <row r="811" spans="2:65" s="1" customFormat="1" ht="24.2" customHeight="1">
      <c r="B811" s="32"/>
      <c r="C811" s="132" t="s">
        <v>1215</v>
      </c>
      <c r="D811" s="132" t="s">
        <v>176</v>
      </c>
      <c r="E811" s="133" t="s">
        <v>1216</v>
      </c>
      <c r="F811" s="134" t="s">
        <v>1217</v>
      </c>
      <c r="G811" s="135" t="s">
        <v>133</v>
      </c>
      <c r="H811" s="136">
        <v>1135.18</v>
      </c>
      <c r="I811" s="137"/>
      <c r="J811" s="138">
        <f>ROUND(I811*H811,2)</f>
        <v>0</v>
      </c>
      <c r="K811" s="134" t="s">
        <v>179</v>
      </c>
      <c r="L811" s="32"/>
      <c r="M811" s="139" t="s">
        <v>21</v>
      </c>
      <c r="N811" s="140" t="s">
        <v>44</v>
      </c>
      <c r="P811" s="141">
        <f>O811*H811</f>
        <v>0</v>
      </c>
      <c r="Q811" s="141">
        <v>0</v>
      </c>
      <c r="R811" s="141">
        <f>Q811*H811</f>
        <v>0</v>
      </c>
      <c r="S811" s="141">
        <v>0</v>
      </c>
      <c r="T811" s="142">
        <f>S811*H811</f>
        <v>0</v>
      </c>
      <c r="AR811" s="143" t="s">
        <v>315</v>
      </c>
      <c r="AT811" s="143" t="s">
        <v>176</v>
      </c>
      <c r="AU811" s="143" t="s">
        <v>82</v>
      </c>
      <c r="AY811" s="17" t="s">
        <v>174</v>
      </c>
      <c r="BE811" s="144">
        <f>IF(N811="základní",J811,0)</f>
        <v>0</v>
      </c>
      <c r="BF811" s="144">
        <f>IF(N811="snížená",J811,0)</f>
        <v>0</v>
      </c>
      <c r="BG811" s="144">
        <f>IF(N811="zákl. přenesená",J811,0)</f>
        <v>0</v>
      </c>
      <c r="BH811" s="144">
        <f>IF(N811="sníž. přenesená",J811,0)</f>
        <v>0</v>
      </c>
      <c r="BI811" s="144">
        <f>IF(N811="nulová",J811,0)</f>
        <v>0</v>
      </c>
      <c r="BJ811" s="17" t="s">
        <v>80</v>
      </c>
      <c r="BK811" s="144">
        <f>ROUND(I811*H811,2)</f>
        <v>0</v>
      </c>
      <c r="BL811" s="17" t="s">
        <v>315</v>
      </c>
      <c r="BM811" s="143" t="s">
        <v>1218</v>
      </c>
    </row>
    <row r="812" spans="2:65" s="1" customFormat="1" ht="11.25">
      <c r="B812" s="32"/>
      <c r="D812" s="145" t="s">
        <v>182</v>
      </c>
      <c r="F812" s="146" t="s">
        <v>1219</v>
      </c>
      <c r="I812" s="147"/>
      <c r="L812" s="32"/>
      <c r="M812" s="148"/>
      <c r="T812" s="53"/>
      <c r="AT812" s="17" t="s">
        <v>182</v>
      </c>
      <c r="AU812" s="17" t="s">
        <v>82</v>
      </c>
    </row>
    <row r="813" spans="2:65" s="13" customFormat="1" ht="11.25">
      <c r="B813" s="156"/>
      <c r="D813" s="150" t="s">
        <v>184</v>
      </c>
      <c r="E813" s="157" t="s">
        <v>21</v>
      </c>
      <c r="F813" s="158" t="s">
        <v>473</v>
      </c>
      <c r="H813" s="159">
        <v>662.74</v>
      </c>
      <c r="I813" s="160"/>
      <c r="L813" s="156"/>
      <c r="M813" s="161"/>
      <c r="T813" s="162"/>
      <c r="AT813" s="157" t="s">
        <v>184</v>
      </c>
      <c r="AU813" s="157" t="s">
        <v>82</v>
      </c>
      <c r="AV813" s="13" t="s">
        <v>82</v>
      </c>
      <c r="AW813" s="13" t="s">
        <v>186</v>
      </c>
      <c r="AX813" s="13" t="s">
        <v>73</v>
      </c>
      <c r="AY813" s="157" t="s">
        <v>174</v>
      </c>
    </row>
    <row r="814" spans="2:65" s="13" customFormat="1" ht="11.25">
      <c r="B814" s="156"/>
      <c r="D814" s="150" t="s">
        <v>184</v>
      </c>
      <c r="E814" s="157" t="s">
        <v>21</v>
      </c>
      <c r="F814" s="158" t="s">
        <v>476</v>
      </c>
      <c r="H814" s="159">
        <v>242.85</v>
      </c>
      <c r="I814" s="160"/>
      <c r="L814" s="156"/>
      <c r="M814" s="161"/>
      <c r="T814" s="162"/>
      <c r="AT814" s="157" t="s">
        <v>184</v>
      </c>
      <c r="AU814" s="157" t="s">
        <v>82</v>
      </c>
      <c r="AV814" s="13" t="s">
        <v>82</v>
      </c>
      <c r="AW814" s="13" t="s">
        <v>186</v>
      </c>
      <c r="AX814" s="13" t="s">
        <v>73</v>
      </c>
      <c r="AY814" s="157" t="s">
        <v>174</v>
      </c>
    </row>
    <row r="815" spans="2:65" s="13" customFormat="1" ht="11.25">
      <c r="B815" s="156"/>
      <c r="D815" s="150" t="s">
        <v>184</v>
      </c>
      <c r="E815" s="157" t="s">
        <v>21</v>
      </c>
      <c r="F815" s="158" t="s">
        <v>482</v>
      </c>
      <c r="H815" s="159">
        <v>196.89</v>
      </c>
      <c r="I815" s="160"/>
      <c r="L815" s="156"/>
      <c r="M815" s="161"/>
      <c r="T815" s="162"/>
      <c r="AT815" s="157" t="s">
        <v>184</v>
      </c>
      <c r="AU815" s="157" t="s">
        <v>82</v>
      </c>
      <c r="AV815" s="13" t="s">
        <v>82</v>
      </c>
      <c r="AW815" s="13" t="s">
        <v>186</v>
      </c>
      <c r="AX815" s="13" t="s">
        <v>73</v>
      </c>
      <c r="AY815" s="157" t="s">
        <v>174</v>
      </c>
    </row>
    <row r="816" spans="2:65" s="13" customFormat="1" ht="11.25">
      <c r="B816" s="156"/>
      <c r="D816" s="150" t="s">
        <v>184</v>
      </c>
      <c r="E816" s="157" t="s">
        <v>21</v>
      </c>
      <c r="F816" s="158" t="s">
        <v>485</v>
      </c>
      <c r="H816" s="159">
        <v>32.700000000000003</v>
      </c>
      <c r="I816" s="160"/>
      <c r="L816" s="156"/>
      <c r="M816" s="161"/>
      <c r="T816" s="162"/>
      <c r="AT816" s="157" t="s">
        <v>184</v>
      </c>
      <c r="AU816" s="157" t="s">
        <v>82</v>
      </c>
      <c r="AV816" s="13" t="s">
        <v>82</v>
      </c>
      <c r="AW816" s="13" t="s">
        <v>186</v>
      </c>
      <c r="AX816" s="13" t="s">
        <v>73</v>
      </c>
      <c r="AY816" s="157" t="s">
        <v>174</v>
      </c>
    </row>
    <row r="817" spans="2:65" s="14" customFormat="1" ht="11.25">
      <c r="B817" s="163"/>
      <c r="D817" s="150" t="s">
        <v>184</v>
      </c>
      <c r="E817" s="164" t="s">
        <v>21</v>
      </c>
      <c r="F817" s="165" t="s">
        <v>226</v>
      </c>
      <c r="H817" s="166">
        <v>1135.18</v>
      </c>
      <c r="I817" s="167"/>
      <c r="L817" s="163"/>
      <c r="M817" s="168"/>
      <c r="T817" s="169"/>
      <c r="AT817" s="164" t="s">
        <v>184</v>
      </c>
      <c r="AU817" s="164" t="s">
        <v>82</v>
      </c>
      <c r="AV817" s="14" t="s">
        <v>180</v>
      </c>
      <c r="AW817" s="14" t="s">
        <v>186</v>
      </c>
      <c r="AX817" s="14" t="s">
        <v>80</v>
      </c>
      <c r="AY817" s="164" t="s">
        <v>174</v>
      </c>
    </row>
    <row r="818" spans="2:65" s="1" customFormat="1" ht="16.5" customHeight="1">
      <c r="B818" s="32"/>
      <c r="C818" s="181" t="s">
        <v>1220</v>
      </c>
      <c r="D818" s="181" t="s">
        <v>682</v>
      </c>
      <c r="E818" s="182" t="s">
        <v>1221</v>
      </c>
      <c r="F818" s="183" t="s">
        <v>1222</v>
      </c>
      <c r="G818" s="184" t="s">
        <v>133</v>
      </c>
      <c r="H818" s="185">
        <v>1191.9390000000001</v>
      </c>
      <c r="I818" s="186"/>
      <c r="J818" s="187">
        <f>ROUND(I818*H818,2)</f>
        <v>0</v>
      </c>
      <c r="K818" s="183" t="s">
        <v>179</v>
      </c>
      <c r="L818" s="188"/>
      <c r="M818" s="189" t="s">
        <v>21</v>
      </c>
      <c r="N818" s="190" t="s">
        <v>44</v>
      </c>
      <c r="P818" s="141">
        <f>O818*H818</f>
        <v>0</v>
      </c>
      <c r="Q818" s="141">
        <v>0</v>
      </c>
      <c r="R818" s="141">
        <f>Q818*H818</f>
        <v>0</v>
      </c>
      <c r="S818" s="141">
        <v>0</v>
      </c>
      <c r="T818" s="142">
        <f>S818*H818</f>
        <v>0</v>
      </c>
      <c r="AR818" s="143" t="s">
        <v>443</v>
      </c>
      <c r="AT818" s="143" t="s">
        <v>682</v>
      </c>
      <c r="AU818" s="143" t="s">
        <v>82</v>
      </c>
      <c r="AY818" s="17" t="s">
        <v>174</v>
      </c>
      <c r="BE818" s="144">
        <f>IF(N818="základní",J818,0)</f>
        <v>0</v>
      </c>
      <c r="BF818" s="144">
        <f>IF(N818="snížená",J818,0)</f>
        <v>0</v>
      </c>
      <c r="BG818" s="144">
        <f>IF(N818="zákl. přenesená",J818,0)</f>
        <v>0</v>
      </c>
      <c r="BH818" s="144">
        <f>IF(N818="sníž. přenesená",J818,0)</f>
        <v>0</v>
      </c>
      <c r="BI818" s="144">
        <f>IF(N818="nulová",J818,0)</f>
        <v>0</v>
      </c>
      <c r="BJ818" s="17" t="s">
        <v>80</v>
      </c>
      <c r="BK818" s="144">
        <f>ROUND(I818*H818,2)</f>
        <v>0</v>
      </c>
      <c r="BL818" s="17" t="s">
        <v>315</v>
      </c>
      <c r="BM818" s="143" t="s">
        <v>1223</v>
      </c>
    </row>
    <row r="819" spans="2:65" s="13" customFormat="1" ht="11.25">
      <c r="B819" s="156"/>
      <c r="D819" s="150" t="s">
        <v>184</v>
      </c>
      <c r="F819" s="158" t="s">
        <v>1224</v>
      </c>
      <c r="H819" s="159">
        <v>1191.9390000000001</v>
      </c>
      <c r="I819" s="160"/>
      <c r="L819" s="156"/>
      <c r="M819" s="161"/>
      <c r="T819" s="162"/>
      <c r="AT819" s="157" t="s">
        <v>184</v>
      </c>
      <c r="AU819" s="157" t="s">
        <v>82</v>
      </c>
      <c r="AV819" s="13" t="s">
        <v>82</v>
      </c>
      <c r="AW819" s="13" t="s">
        <v>4</v>
      </c>
      <c r="AX819" s="13" t="s">
        <v>80</v>
      </c>
      <c r="AY819" s="157" t="s">
        <v>174</v>
      </c>
    </row>
    <row r="820" spans="2:65" s="1" customFormat="1" ht="44.25" customHeight="1">
      <c r="B820" s="32"/>
      <c r="C820" s="132" t="s">
        <v>1225</v>
      </c>
      <c r="D820" s="132" t="s">
        <v>176</v>
      </c>
      <c r="E820" s="133" t="s">
        <v>1226</v>
      </c>
      <c r="F820" s="134" t="s">
        <v>1227</v>
      </c>
      <c r="G820" s="135" t="s">
        <v>133</v>
      </c>
      <c r="H820" s="136">
        <v>64.069000000000003</v>
      </c>
      <c r="I820" s="137"/>
      <c r="J820" s="138">
        <f>ROUND(I820*H820,2)</f>
        <v>0</v>
      </c>
      <c r="K820" s="134" t="s">
        <v>179</v>
      </c>
      <c r="L820" s="32"/>
      <c r="M820" s="139" t="s">
        <v>21</v>
      </c>
      <c r="N820" s="140" t="s">
        <v>44</v>
      </c>
      <c r="P820" s="141">
        <f>O820*H820</f>
        <v>0</v>
      </c>
      <c r="Q820" s="141">
        <v>0</v>
      </c>
      <c r="R820" s="141">
        <f>Q820*H820</f>
        <v>0</v>
      </c>
      <c r="S820" s="141">
        <v>0</v>
      </c>
      <c r="T820" s="142">
        <f>S820*H820</f>
        <v>0</v>
      </c>
      <c r="AR820" s="143" t="s">
        <v>315</v>
      </c>
      <c r="AT820" s="143" t="s">
        <v>176</v>
      </c>
      <c r="AU820" s="143" t="s">
        <v>82</v>
      </c>
      <c r="AY820" s="17" t="s">
        <v>174</v>
      </c>
      <c r="BE820" s="144">
        <f>IF(N820="základní",J820,0)</f>
        <v>0</v>
      </c>
      <c r="BF820" s="144">
        <f>IF(N820="snížená",J820,0)</f>
        <v>0</v>
      </c>
      <c r="BG820" s="144">
        <f>IF(N820="zákl. přenesená",J820,0)</f>
        <v>0</v>
      </c>
      <c r="BH820" s="144">
        <f>IF(N820="sníž. přenesená",J820,0)</f>
        <v>0</v>
      </c>
      <c r="BI820" s="144">
        <f>IF(N820="nulová",J820,0)</f>
        <v>0</v>
      </c>
      <c r="BJ820" s="17" t="s">
        <v>80</v>
      </c>
      <c r="BK820" s="144">
        <f>ROUND(I820*H820,2)</f>
        <v>0</v>
      </c>
      <c r="BL820" s="17" t="s">
        <v>315</v>
      </c>
      <c r="BM820" s="143" t="s">
        <v>1228</v>
      </c>
    </row>
    <row r="821" spans="2:65" s="1" customFormat="1" ht="11.25">
      <c r="B821" s="32"/>
      <c r="D821" s="145" t="s">
        <v>182</v>
      </c>
      <c r="F821" s="146" t="s">
        <v>1229</v>
      </c>
      <c r="I821" s="147"/>
      <c r="L821" s="32"/>
      <c r="M821" s="148"/>
      <c r="T821" s="53"/>
      <c r="AT821" s="17" t="s">
        <v>182</v>
      </c>
      <c r="AU821" s="17" t="s">
        <v>82</v>
      </c>
    </row>
    <row r="822" spans="2:65" s="13" customFormat="1" ht="11.25">
      <c r="B822" s="156"/>
      <c r="D822" s="150" t="s">
        <v>184</v>
      </c>
      <c r="E822" s="157" t="s">
        <v>21</v>
      </c>
      <c r="F822" s="158" t="s">
        <v>1230</v>
      </c>
      <c r="H822" s="159">
        <v>2.1669999999999998</v>
      </c>
      <c r="I822" s="160"/>
      <c r="L822" s="156"/>
      <c r="M822" s="161"/>
      <c r="T822" s="162"/>
      <c r="AT822" s="157" t="s">
        <v>184</v>
      </c>
      <c r="AU822" s="157" t="s">
        <v>82</v>
      </c>
      <c r="AV822" s="13" t="s">
        <v>82</v>
      </c>
      <c r="AW822" s="13" t="s">
        <v>186</v>
      </c>
      <c r="AX822" s="13" t="s">
        <v>73</v>
      </c>
      <c r="AY822" s="157" t="s">
        <v>174</v>
      </c>
    </row>
    <row r="823" spans="2:65" s="13" customFormat="1" ht="11.25">
      <c r="B823" s="156"/>
      <c r="D823" s="150" t="s">
        <v>184</v>
      </c>
      <c r="E823" s="157" t="s">
        <v>21</v>
      </c>
      <c r="F823" s="158" t="s">
        <v>1231</v>
      </c>
      <c r="H823" s="159">
        <v>1.7729999999999999</v>
      </c>
      <c r="I823" s="160"/>
      <c r="L823" s="156"/>
      <c r="M823" s="161"/>
      <c r="T823" s="162"/>
      <c r="AT823" s="157" t="s">
        <v>184</v>
      </c>
      <c r="AU823" s="157" t="s">
        <v>82</v>
      </c>
      <c r="AV823" s="13" t="s">
        <v>82</v>
      </c>
      <c r="AW823" s="13" t="s">
        <v>186</v>
      </c>
      <c r="AX823" s="13" t="s">
        <v>73</v>
      </c>
      <c r="AY823" s="157" t="s">
        <v>174</v>
      </c>
    </row>
    <row r="824" spans="2:65" s="13" customFormat="1" ht="11.25">
      <c r="B824" s="156"/>
      <c r="D824" s="150" t="s">
        <v>184</v>
      </c>
      <c r="E824" s="157" t="s">
        <v>21</v>
      </c>
      <c r="F824" s="158" t="s">
        <v>1232</v>
      </c>
      <c r="H824" s="159">
        <v>1.97</v>
      </c>
      <c r="I824" s="160"/>
      <c r="L824" s="156"/>
      <c r="M824" s="161"/>
      <c r="T824" s="162"/>
      <c r="AT824" s="157" t="s">
        <v>184</v>
      </c>
      <c r="AU824" s="157" t="s">
        <v>82</v>
      </c>
      <c r="AV824" s="13" t="s">
        <v>82</v>
      </c>
      <c r="AW824" s="13" t="s">
        <v>186</v>
      </c>
      <c r="AX824" s="13" t="s">
        <v>73</v>
      </c>
      <c r="AY824" s="157" t="s">
        <v>174</v>
      </c>
    </row>
    <row r="825" spans="2:65" s="13" customFormat="1" ht="11.25">
      <c r="B825" s="156"/>
      <c r="D825" s="150" t="s">
        <v>184</v>
      </c>
      <c r="E825" s="157" t="s">
        <v>21</v>
      </c>
      <c r="F825" s="158" t="s">
        <v>1233</v>
      </c>
      <c r="H825" s="159">
        <v>2.1669999999999998</v>
      </c>
      <c r="I825" s="160"/>
      <c r="L825" s="156"/>
      <c r="M825" s="161"/>
      <c r="T825" s="162"/>
      <c r="AT825" s="157" t="s">
        <v>184</v>
      </c>
      <c r="AU825" s="157" t="s">
        <v>82</v>
      </c>
      <c r="AV825" s="13" t="s">
        <v>82</v>
      </c>
      <c r="AW825" s="13" t="s">
        <v>186</v>
      </c>
      <c r="AX825" s="13" t="s">
        <v>73</v>
      </c>
      <c r="AY825" s="157" t="s">
        <v>174</v>
      </c>
    </row>
    <row r="826" spans="2:65" s="13" customFormat="1" ht="11.25">
      <c r="B826" s="156"/>
      <c r="D826" s="150" t="s">
        <v>184</v>
      </c>
      <c r="E826" s="157" t="s">
        <v>21</v>
      </c>
      <c r="F826" s="158" t="s">
        <v>1234</v>
      </c>
      <c r="H826" s="159">
        <v>2.1669999999999998</v>
      </c>
      <c r="I826" s="160"/>
      <c r="L826" s="156"/>
      <c r="M826" s="161"/>
      <c r="T826" s="162"/>
      <c r="AT826" s="157" t="s">
        <v>184</v>
      </c>
      <c r="AU826" s="157" t="s">
        <v>82</v>
      </c>
      <c r="AV826" s="13" t="s">
        <v>82</v>
      </c>
      <c r="AW826" s="13" t="s">
        <v>186</v>
      </c>
      <c r="AX826" s="13" t="s">
        <v>73</v>
      </c>
      <c r="AY826" s="157" t="s">
        <v>174</v>
      </c>
    </row>
    <row r="827" spans="2:65" s="13" customFormat="1" ht="11.25">
      <c r="B827" s="156"/>
      <c r="D827" s="150" t="s">
        <v>184</v>
      </c>
      <c r="E827" s="157" t="s">
        <v>21</v>
      </c>
      <c r="F827" s="158" t="s">
        <v>1235</v>
      </c>
      <c r="H827" s="159">
        <v>2.1669999999999998</v>
      </c>
      <c r="I827" s="160"/>
      <c r="L827" s="156"/>
      <c r="M827" s="161"/>
      <c r="T827" s="162"/>
      <c r="AT827" s="157" t="s">
        <v>184</v>
      </c>
      <c r="AU827" s="157" t="s">
        <v>82</v>
      </c>
      <c r="AV827" s="13" t="s">
        <v>82</v>
      </c>
      <c r="AW827" s="13" t="s">
        <v>186</v>
      </c>
      <c r="AX827" s="13" t="s">
        <v>73</v>
      </c>
      <c r="AY827" s="157" t="s">
        <v>174</v>
      </c>
    </row>
    <row r="828" spans="2:65" s="13" customFormat="1" ht="11.25">
      <c r="B828" s="156"/>
      <c r="D828" s="150" t="s">
        <v>184</v>
      </c>
      <c r="E828" s="157" t="s">
        <v>21</v>
      </c>
      <c r="F828" s="158" t="s">
        <v>1236</v>
      </c>
      <c r="H828" s="159">
        <v>1.5760000000000001</v>
      </c>
      <c r="I828" s="160"/>
      <c r="L828" s="156"/>
      <c r="M828" s="161"/>
      <c r="T828" s="162"/>
      <c r="AT828" s="157" t="s">
        <v>184</v>
      </c>
      <c r="AU828" s="157" t="s">
        <v>82</v>
      </c>
      <c r="AV828" s="13" t="s">
        <v>82</v>
      </c>
      <c r="AW828" s="13" t="s">
        <v>186</v>
      </c>
      <c r="AX828" s="13" t="s">
        <v>73</v>
      </c>
      <c r="AY828" s="157" t="s">
        <v>174</v>
      </c>
    </row>
    <row r="829" spans="2:65" s="13" customFormat="1" ht="11.25">
      <c r="B829" s="156"/>
      <c r="D829" s="150" t="s">
        <v>184</v>
      </c>
      <c r="E829" s="157" t="s">
        <v>21</v>
      </c>
      <c r="F829" s="158" t="s">
        <v>1237</v>
      </c>
      <c r="H829" s="159">
        <v>2.1669999999999998</v>
      </c>
      <c r="I829" s="160"/>
      <c r="L829" s="156"/>
      <c r="M829" s="161"/>
      <c r="T829" s="162"/>
      <c r="AT829" s="157" t="s">
        <v>184</v>
      </c>
      <c r="AU829" s="157" t="s">
        <v>82</v>
      </c>
      <c r="AV829" s="13" t="s">
        <v>82</v>
      </c>
      <c r="AW829" s="13" t="s">
        <v>186</v>
      </c>
      <c r="AX829" s="13" t="s">
        <v>73</v>
      </c>
      <c r="AY829" s="157" t="s">
        <v>174</v>
      </c>
    </row>
    <row r="830" spans="2:65" s="13" customFormat="1" ht="11.25">
      <c r="B830" s="156"/>
      <c r="D830" s="150" t="s">
        <v>184</v>
      </c>
      <c r="E830" s="157" t="s">
        <v>21</v>
      </c>
      <c r="F830" s="158" t="s">
        <v>1238</v>
      </c>
      <c r="H830" s="159">
        <v>1.7729999999999999</v>
      </c>
      <c r="I830" s="160"/>
      <c r="L830" s="156"/>
      <c r="M830" s="161"/>
      <c r="T830" s="162"/>
      <c r="AT830" s="157" t="s">
        <v>184</v>
      </c>
      <c r="AU830" s="157" t="s">
        <v>82</v>
      </c>
      <c r="AV830" s="13" t="s">
        <v>82</v>
      </c>
      <c r="AW830" s="13" t="s">
        <v>186</v>
      </c>
      <c r="AX830" s="13" t="s">
        <v>73</v>
      </c>
      <c r="AY830" s="157" t="s">
        <v>174</v>
      </c>
    </row>
    <row r="831" spans="2:65" s="13" customFormat="1" ht="11.25">
      <c r="B831" s="156"/>
      <c r="D831" s="150" t="s">
        <v>184</v>
      </c>
      <c r="E831" s="157" t="s">
        <v>21</v>
      </c>
      <c r="F831" s="158" t="s">
        <v>1239</v>
      </c>
      <c r="H831" s="159">
        <v>1.5760000000000001</v>
      </c>
      <c r="I831" s="160"/>
      <c r="L831" s="156"/>
      <c r="M831" s="161"/>
      <c r="T831" s="162"/>
      <c r="AT831" s="157" t="s">
        <v>184</v>
      </c>
      <c r="AU831" s="157" t="s">
        <v>82</v>
      </c>
      <c r="AV831" s="13" t="s">
        <v>82</v>
      </c>
      <c r="AW831" s="13" t="s">
        <v>186</v>
      </c>
      <c r="AX831" s="13" t="s">
        <v>73</v>
      </c>
      <c r="AY831" s="157" t="s">
        <v>174</v>
      </c>
    </row>
    <row r="832" spans="2:65" s="13" customFormat="1" ht="11.25">
      <c r="B832" s="156"/>
      <c r="D832" s="150" t="s">
        <v>184</v>
      </c>
      <c r="E832" s="157" t="s">
        <v>21</v>
      </c>
      <c r="F832" s="158" t="s">
        <v>1240</v>
      </c>
      <c r="H832" s="159">
        <v>1.379</v>
      </c>
      <c r="I832" s="160"/>
      <c r="L832" s="156"/>
      <c r="M832" s="161"/>
      <c r="T832" s="162"/>
      <c r="AT832" s="157" t="s">
        <v>184</v>
      </c>
      <c r="AU832" s="157" t="s">
        <v>82</v>
      </c>
      <c r="AV832" s="13" t="s">
        <v>82</v>
      </c>
      <c r="AW832" s="13" t="s">
        <v>186</v>
      </c>
      <c r="AX832" s="13" t="s">
        <v>73</v>
      </c>
      <c r="AY832" s="157" t="s">
        <v>174</v>
      </c>
    </row>
    <row r="833" spans="2:51" s="13" customFormat="1" ht="11.25">
      <c r="B833" s="156"/>
      <c r="D833" s="150" t="s">
        <v>184</v>
      </c>
      <c r="E833" s="157" t="s">
        <v>21</v>
      </c>
      <c r="F833" s="158" t="s">
        <v>1241</v>
      </c>
      <c r="H833" s="159">
        <v>1.1819999999999999</v>
      </c>
      <c r="I833" s="160"/>
      <c r="L833" s="156"/>
      <c r="M833" s="161"/>
      <c r="T833" s="162"/>
      <c r="AT833" s="157" t="s">
        <v>184</v>
      </c>
      <c r="AU833" s="157" t="s">
        <v>82</v>
      </c>
      <c r="AV833" s="13" t="s">
        <v>82</v>
      </c>
      <c r="AW833" s="13" t="s">
        <v>186</v>
      </c>
      <c r="AX833" s="13" t="s">
        <v>73</v>
      </c>
      <c r="AY833" s="157" t="s">
        <v>174</v>
      </c>
    </row>
    <row r="834" spans="2:51" s="13" customFormat="1" ht="11.25">
      <c r="B834" s="156"/>
      <c r="D834" s="150" t="s">
        <v>184</v>
      </c>
      <c r="E834" s="157" t="s">
        <v>21</v>
      </c>
      <c r="F834" s="158" t="s">
        <v>1242</v>
      </c>
      <c r="H834" s="159">
        <v>1.1819999999999999</v>
      </c>
      <c r="I834" s="160"/>
      <c r="L834" s="156"/>
      <c r="M834" s="161"/>
      <c r="T834" s="162"/>
      <c r="AT834" s="157" t="s">
        <v>184</v>
      </c>
      <c r="AU834" s="157" t="s">
        <v>82</v>
      </c>
      <c r="AV834" s="13" t="s">
        <v>82</v>
      </c>
      <c r="AW834" s="13" t="s">
        <v>186</v>
      </c>
      <c r="AX834" s="13" t="s">
        <v>73</v>
      </c>
      <c r="AY834" s="157" t="s">
        <v>174</v>
      </c>
    </row>
    <row r="835" spans="2:51" s="13" customFormat="1" ht="11.25">
      <c r="B835" s="156"/>
      <c r="D835" s="150" t="s">
        <v>184</v>
      </c>
      <c r="E835" s="157" t="s">
        <v>21</v>
      </c>
      <c r="F835" s="158" t="s">
        <v>1243</v>
      </c>
      <c r="H835" s="159">
        <v>1.1819999999999999</v>
      </c>
      <c r="I835" s="160"/>
      <c r="L835" s="156"/>
      <c r="M835" s="161"/>
      <c r="T835" s="162"/>
      <c r="AT835" s="157" t="s">
        <v>184</v>
      </c>
      <c r="AU835" s="157" t="s">
        <v>82</v>
      </c>
      <c r="AV835" s="13" t="s">
        <v>82</v>
      </c>
      <c r="AW835" s="13" t="s">
        <v>186</v>
      </c>
      <c r="AX835" s="13" t="s">
        <v>73</v>
      </c>
      <c r="AY835" s="157" t="s">
        <v>174</v>
      </c>
    </row>
    <row r="836" spans="2:51" s="13" customFormat="1" ht="11.25">
      <c r="B836" s="156"/>
      <c r="D836" s="150" t="s">
        <v>184</v>
      </c>
      <c r="E836" s="157" t="s">
        <v>21</v>
      </c>
      <c r="F836" s="158" t="s">
        <v>1244</v>
      </c>
      <c r="H836" s="159">
        <v>1.1819999999999999</v>
      </c>
      <c r="I836" s="160"/>
      <c r="L836" s="156"/>
      <c r="M836" s="161"/>
      <c r="T836" s="162"/>
      <c r="AT836" s="157" t="s">
        <v>184</v>
      </c>
      <c r="AU836" s="157" t="s">
        <v>82</v>
      </c>
      <c r="AV836" s="13" t="s">
        <v>82</v>
      </c>
      <c r="AW836" s="13" t="s">
        <v>186</v>
      </c>
      <c r="AX836" s="13" t="s">
        <v>73</v>
      </c>
      <c r="AY836" s="157" t="s">
        <v>174</v>
      </c>
    </row>
    <row r="837" spans="2:51" s="13" customFormat="1" ht="11.25">
      <c r="B837" s="156"/>
      <c r="D837" s="150" t="s">
        <v>184</v>
      </c>
      <c r="E837" s="157" t="s">
        <v>21</v>
      </c>
      <c r="F837" s="158" t="s">
        <v>1245</v>
      </c>
      <c r="H837" s="159">
        <v>1.379</v>
      </c>
      <c r="I837" s="160"/>
      <c r="L837" s="156"/>
      <c r="M837" s="161"/>
      <c r="T837" s="162"/>
      <c r="AT837" s="157" t="s">
        <v>184</v>
      </c>
      <c r="AU837" s="157" t="s">
        <v>82</v>
      </c>
      <c r="AV837" s="13" t="s">
        <v>82</v>
      </c>
      <c r="AW837" s="13" t="s">
        <v>186</v>
      </c>
      <c r="AX837" s="13" t="s">
        <v>73</v>
      </c>
      <c r="AY837" s="157" t="s">
        <v>174</v>
      </c>
    </row>
    <row r="838" spans="2:51" s="13" customFormat="1" ht="11.25">
      <c r="B838" s="156"/>
      <c r="D838" s="150" t="s">
        <v>184</v>
      </c>
      <c r="E838" s="157" t="s">
        <v>21</v>
      </c>
      <c r="F838" s="158" t="s">
        <v>1246</v>
      </c>
      <c r="H838" s="159">
        <v>1.7729999999999999</v>
      </c>
      <c r="I838" s="160"/>
      <c r="L838" s="156"/>
      <c r="M838" s="161"/>
      <c r="T838" s="162"/>
      <c r="AT838" s="157" t="s">
        <v>184</v>
      </c>
      <c r="AU838" s="157" t="s">
        <v>82</v>
      </c>
      <c r="AV838" s="13" t="s">
        <v>82</v>
      </c>
      <c r="AW838" s="13" t="s">
        <v>186</v>
      </c>
      <c r="AX838" s="13" t="s">
        <v>73</v>
      </c>
      <c r="AY838" s="157" t="s">
        <v>174</v>
      </c>
    </row>
    <row r="839" spans="2:51" s="13" customFormat="1" ht="11.25">
      <c r="B839" s="156"/>
      <c r="D839" s="150" t="s">
        <v>184</v>
      </c>
      <c r="E839" s="157" t="s">
        <v>21</v>
      </c>
      <c r="F839" s="158" t="s">
        <v>1247</v>
      </c>
      <c r="H839" s="159">
        <v>1.5760000000000001</v>
      </c>
      <c r="I839" s="160"/>
      <c r="L839" s="156"/>
      <c r="M839" s="161"/>
      <c r="T839" s="162"/>
      <c r="AT839" s="157" t="s">
        <v>184</v>
      </c>
      <c r="AU839" s="157" t="s">
        <v>82</v>
      </c>
      <c r="AV839" s="13" t="s">
        <v>82</v>
      </c>
      <c r="AW839" s="13" t="s">
        <v>186</v>
      </c>
      <c r="AX839" s="13" t="s">
        <v>73</v>
      </c>
      <c r="AY839" s="157" t="s">
        <v>174</v>
      </c>
    </row>
    <row r="840" spans="2:51" s="13" customFormat="1" ht="11.25">
      <c r="B840" s="156"/>
      <c r="D840" s="150" t="s">
        <v>184</v>
      </c>
      <c r="E840" s="157" t="s">
        <v>21</v>
      </c>
      <c r="F840" s="158" t="s">
        <v>1248</v>
      </c>
      <c r="H840" s="159">
        <v>1.5760000000000001</v>
      </c>
      <c r="I840" s="160"/>
      <c r="L840" s="156"/>
      <c r="M840" s="161"/>
      <c r="T840" s="162"/>
      <c r="AT840" s="157" t="s">
        <v>184</v>
      </c>
      <c r="AU840" s="157" t="s">
        <v>82</v>
      </c>
      <c r="AV840" s="13" t="s">
        <v>82</v>
      </c>
      <c r="AW840" s="13" t="s">
        <v>186</v>
      </c>
      <c r="AX840" s="13" t="s">
        <v>73</v>
      </c>
      <c r="AY840" s="157" t="s">
        <v>174</v>
      </c>
    </row>
    <row r="841" spans="2:51" s="13" customFormat="1" ht="11.25">
      <c r="B841" s="156"/>
      <c r="D841" s="150" t="s">
        <v>184</v>
      </c>
      <c r="E841" s="157" t="s">
        <v>21</v>
      </c>
      <c r="F841" s="158" t="s">
        <v>1249</v>
      </c>
      <c r="H841" s="159">
        <v>2.1669999999999998</v>
      </c>
      <c r="I841" s="160"/>
      <c r="L841" s="156"/>
      <c r="M841" s="161"/>
      <c r="T841" s="162"/>
      <c r="AT841" s="157" t="s">
        <v>184</v>
      </c>
      <c r="AU841" s="157" t="s">
        <v>82</v>
      </c>
      <c r="AV841" s="13" t="s">
        <v>82</v>
      </c>
      <c r="AW841" s="13" t="s">
        <v>186</v>
      </c>
      <c r="AX841" s="13" t="s">
        <v>73</v>
      </c>
      <c r="AY841" s="157" t="s">
        <v>174</v>
      </c>
    </row>
    <row r="842" spans="2:51" s="13" customFormat="1" ht="11.25">
      <c r="B842" s="156"/>
      <c r="D842" s="150" t="s">
        <v>184</v>
      </c>
      <c r="E842" s="157" t="s">
        <v>21</v>
      </c>
      <c r="F842" s="158" t="s">
        <v>1250</v>
      </c>
      <c r="H842" s="159">
        <v>1.379</v>
      </c>
      <c r="I842" s="160"/>
      <c r="L842" s="156"/>
      <c r="M842" s="161"/>
      <c r="T842" s="162"/>
      <c r="AT842" s="157" t="s">
        <v>184</v>
      </c>
      <c r="AU842" s="157" t="s">
        <v>82</v>
      </c>
      <c r="AV842" s="13" t="s">
        <v>82</v>
      </c>
      <c r="AW842" s="13" t="s">
        <v>186</v>
      </c>
      <c r="AX842" s="13" t="s">
        <v>73</v>
      </c>
      <c r="AY842" s="157" t="s">
        <v>174</v>
      </c>
    </row>
    <row r="843" spans="2:51" s="13" customFormat="1" ht="11.25">
      <c r="B843" s="156"/>
      <c r="D843" s="150" t="s">
        <v>184</v>
      </c>
      <c r="E843" s="157" t="s">
        <v>21</v>
      </c>
      <c r="F843" s="158" t="s">
        <v>1251</v>
      </c>
      <c r="H843" s="159">
        <v>2.2200000000000002</v>
      </c>
      <c r="I843" s="160"/>
      <c r="L843" s="156"/>
      <c r="M843" s="161"/>
      <c r="T843" s="162"/>
      <c r="AT843" s="157" t="s">
        <v>184</v>
      </c>
      <c r="AU843" s="157" t="s">
        <v>82</v>
      </c>
      <c r="AV843" s="13" t="s">
        <v>82</v>
      </c>
      <c r="AW843" s="13" t="s">
        <v>186</v>
      </c>
      <c r="AX843" s="13" t="s">
        <v>73</v>
      </c>
      <c r="AY843" s="157" t="s">
        <v>174</v>
      </c>
    </row>
    <row r="844" spans="2:51" s="13" customFormat="1" ht="11.25">
      <c r="B844" s="156"/>
      <c r="D844" s="150" t="s">
        <v>184</v>
      </c>
      <c r="E844" s="157" t="s">
        <v>21</v>
      </c>
      <c r="F844" s="158" t="s">
        <v>1252</v>
      </c>
      <c r="H844" s="159">
        <v>1.665</v>
      </c>
      <c r="I844" s="160"/>
      <c r="L844" s="156"/>
      <c r="M844" s="161"/>
      <c r="T844" s="162"/>
      <c r="AT844" s="157" t="s">
        <v>184</v>
      </c>
      <c r="AU844" s="157" t="s">
        <v>82</v>
      </c>
      <c r="AV844" s="13" t="s">
        <v>82</v>
      </c>
      <c r="AW844" s="13" t="s">
        <v>186</v>
      </c>
      <c r="AX844" s="13" t="s">
        <v>73</v>
      </c>
      <c r="AY844" s="157" t="s">
        <v>174</v>
      </c>
    </row>
    <row r="845" spans="2:51" s="13" customFormat="1" ht="11.25">
      <c r="B845" s="156"/>
      <c r="D845" s="150" t="s">
        <v>184</v>
      </c>
      <c r="E845" s="157" t="s">
        <v>21</v>
      </c>
      <c r="F845" s="158" t="s">
        <v>1253</v>
      </c>
      <c r="H845" s="159">
        <v>2.1669999999999998</v>
      </c>
      <c r="I845" s="160"/>
      <c r="L845" s="156"/>
      <c r="M845" s="161"/>
      <c r="T845" s="162"/>
      <c r="AT845" s="157" t="s">
        <v>184</v>
      </c>
      <c r="AU845" s="157" t="s">
        <v>82</v>
      </c>
      <c r="AV845" s="13" t="s">
        <v>82</v>
      </c>
      <c r="AW845" s="13" t="s">
        <v>186</v>
      </c>
      <c r="AX845" s="13" t="s">
        <v>73</v>
      </c>
      <c r="AY845" s="157" t="s">
        <v>174</v>
      </c>
    </row>
    <row r="846" spans="2:51" s="13" customFormat="1" ht="11.25">
      <c r="B846" s="156"/>
      <c r="D846" s="150" t="s">
        <v>184</v>
      </c>
      <c r="E846" s="157" t="s">
        <v>21</v>
      </c>
      <c r="F846" s="158" t="s">
        <v>1254</v>
      </c>
      <c r="H846" s="159">
        <v>1.5760000000000001</v>
      </c>
      <c r="I846" s="160"/>
      <c r="L846" s="156"/>
      <c r="M846" s="161"/>
      <c r="T846" s="162"/>
      <c r="AT846" s="157" t="s">
        <v>184</v>
      </c>
      <c r="AU846" s="157" t="s">
        <v>82</v>
      </c>
      <c r="AV846" s="13" t="s">
        <v>82</v>
      </c>
      <c r="AW846" s="13" t="s">
        <v>186</v>
      </c>
      <c r="AX846" s="13" t="s">
        <v>73</v>
      </c>
      <c r="AY846" s="157" t="s">
        <v>174</v>
      </c>
    </row>
    <row r="847" spans="2:51" s="13" customFormat="1" ht="11.25">
      <c r="B847" s="156"/>
      <c r="D847" s="150" t="s">
        <v>184</v>
      </c>
      <c r="E847" s="157" t="s">
        <v>21</v>
      </c>
      <c r="F847" s="158" t="s">
        <v>1255</v>
      </c>
      <c r="H847" s="159">
        <v>1.5760000000000001</v>
      </c>
      <c r="I847" s="160"/>
      <c r="L847" s="156"/>
      <c r="M847" s="161"/>
      <c r="T847" s="162"/>
      <c r="AT847" s="157" t="s">
        <v>184</v>
      </c>
      <c r="AU847" s="157" t="s">
        <v>82</v>
      </c>
      <c r="AV847" s="13" t="s">
        <v>82</v>
      </c>
      <c r="AW847" s="13" t="s">
        <v>186</v>
      </c>
      <c r="AX847" s="13" t="s">
        <v>73</v>
      </c>
      <c r="AY847" s="157" t="s">
        <v>174</v>
      </c>
    </row>
    <row r="848" spans="2:51" s="13" customFormat="1" ht="11.25">
      <c r="B848" s="156"/>
      <c r="D848" s="150" t="s">
        <v>184</v>
      </c>
      <c r="E848" s="157" t="s">
        <v>21</v>
      </c>
      <c r="F848" s="158" t="s">
        <v>1256</v>
      </c>
      <c r="H848" s="159">
        <v>1.5760000000000001</v>
      </c>
      <c r="I848" s="160"/>
      <c r="L848" s="156"/>
      <c r="M848" s="161"/>
      <c r="T848" s="162"/>
      <c r="AT848" s="157" t="s">
        <v>184</v>
      </c>
      <c r="AU848" s="157" t="s">
        <v>82</v>
      </c>
      <c r="AV848" s="13" t="s">
        <v>82</v>
      </c>
      <c r="AW848" s="13" t="s">
        <v>186</v>
      </c>
      <c r="AX848" s="13" t="s">
        <v>73</v>
      </c>
      <c r="AY848" s="157" t="s">
        <v>174</v>
      </c>
    </row>
    <row r="849" spans="2:65" s="13" customFormat="1" ht="11.25">
      <c r="B849" s="156"/>
      <c r="D849" s="150" t="s">
        <v>184</v>
      </c>
      <c r="E849" s="157" t="s">
        <v>21</v>
      </c>
      <c r="F849" s="158" t="s">
        <v>1257</v>
      </c>
      <c r="H849" s="159">
        <v>2.1669999999999998</v>
      </c>
      <c r="I849" s="160"/>
      <c r="L849" s="156"/>
      <c r="M849" s="161"/>
      <c r="T849" s="162"/>
      <c r="AT849" s="157" t="s">
        <v>184</v>
      </c>
      <c r="AU849" s="157" t="s">
        <v>82</v>
      </c>
      <c r="AV849" s="13" t="s">
        <v>82</v>
      </c>
      <c r="AW849" s="13" t="s">
        <v>186</v>
      </c>
      <c r="AX849" s="13" t="s">
        <v>73</v>
      </c>
      <c r="AY849" s="157" t="s">
        <v>174</v>
      </c>
    </row>
    <row r="850" spans="2:65" s="13" customFormat="1" ht="11.25">
      <c r="B850" s="156"/>
      <c r="D850" s="150" t="s">
        <v>184</v>
      </c>
      <c r="E850" s="157" t="s">
        <v>21</v>
      </c>
      <c r="F850" s="158" t="s">
        <v>1258</v>
      </c>
      <c r="H850" s="159">
        <v>1.7729999999999999</v>
      </c>
      <c r="I850" s="160"/>
      <c r="L850" s="156"/>
      <c r="M850" s="161"/>
      <c r="T850" s="162"/>
      <c r="AT850" s="157" t="s">
        <v>184</v>
      </c>
      <c r="AU850" s="157" t="s">
        <v>82</v>
      </c>
      <c r="AV850" s="13" t="s">
        <v>82</v>
      </c>
      <c r="AW850" s="13" t="s">
        <v>186</v>
      </c>
      <c r="AX850" s="13" t="s">
        <v>73</v>
      </c>
      <c r="AY850" s="157" t="s">
        <v>174</v>
      </c>
    </row>
    <row r="851" spans="2:65" s="13" customFormat="1" ht="11.25">
      <c r="B851" s="156"/>
      <c r="D851" s="150" t="s">
        <v>184</v>
      </c>
      <c r="E851" s="157" t="s">
        <v>21</v>
      </c>
      <c r="F851" s="158" t="s">
        <v>1259</v>
      </c>
      <c r="H851" s="159">
        <v>2.8565</v>
      </c>
      <c r="I851" s="160"/>
      <c r="L851" s="156"/>
      <c r="M851" s="161"/>
      <c r="T851" s="162"/>
      <c r="AT851" s="157" t="s">
        <v>184</v>
      </c>
      <c r="AU851" s="157" t="s">
        <v>82</v>
      </c>
      <c r="AV851" s="13" t="s">
        <v>82</v>
      </c>
      <c r="AW851" s="13" t="s">
        <v>186</v>
      </c>
      <c r="AX851" s="13" t="s">
        <v>73</v>
      </c>
      <c r="AY851" s="157" t="s">
        <v>174</v>
      </c>
    </row>
    <row r="852" spans="2:65" s="13" customFormat="1" ht="11.25">
      <c r="B852" s="156"/>
      <c r="D852" s="150" t="s">
        <v>184</v>
      </c>
      <c r="E852" s="157" t="s">
        <v>21</v>
      </c>
      <c r="F852" s="158" t="s">
        <v>1260</v>
      </c>
      <c r="H852" s="159">
        <v>1.7729999999999999</v>
      </c>
      <c r="I852" s="160"/>
      <c r="L852" s="156"/>
      <c r="M852" s="161"/>
      <c r="T852" s="162"/>
      <c r="AT852" s="157" t="s">
        <v>184</v>
      </c>
      <c r="AU852" s="157" t="s">
        <v>82</v>
      </c>
      <c r="AV852" s="13" t="s">
        <v>82</v>
      </c>
      <c r="AW852" s="13" t="s">
        <v>186</v>
      </c>
      <c r="AX852" s="13" t="s">
        <v>73</v>
      </c>
      <c r="AY852" s="157" t="s">
        <v>174</v>
      </c>
    </row>
    <row r="853" spans="2:65" s="13" customFormat="1" ht="11.25">
      <c r="B853" s="156"/>
      <c r="D853" s="150" t="s">
        <v>184</v>
      </c>
      <c r="E853" s="157" t="s">
        <v>21</v>
      </c>
      <c r="F853" s="158" t="s">
        <v>1261</v>
      </c>
      <c r="H853" s="159">
        <v>2.8565</v>
      </c>
      <c r="I853" s="160"/>
      <c r="L853" s="156"/>
      <c r="M853" s="161"/>
      <c r="T853" s="162"/>
      <c r="AT853" s="157" t="s">
        <v>184</v>
      </c>
      <c r="AU853" s="157" t="s">
        <v>82</v>
      </c>
      <c r="AV853" s="13" t="s">
        <v>82</v>
      </c>
      <c r="AW853" s="13" t="s">
        <v>186</v>
      </c>
      <c r="AX853" s="13" t="s">
        <v>73</v>
      </c>
      <c r="AY853" s="157" t="s">
        <v>174</v>
      </c>
    </row>
    <row r="854" spans="2:65" s="13" customFormat="1" ht="11.25">
      <c r="B854" s="156"/>
      <c r="D854" s="150" t="s">
        <v>184</v>
      </c>
      <c r="E854" s="157" t="s">
        <v>21</v>
      </c>
      <c r="F854" s="158" t="s">
        <v>1262</v>
      </c>
      <c r="H854" s="159">
        <v>1.379</v>
      </c>
      <c r="I854" s="160"/>
      <c r="L854" s="156"/>
      <c r="M854" s="161"/>
      <c r="T854" s="162"/>
      <c r="AT854" s="157" t="s">
        <v>184</v>
      </c>
      <c r="AU854" s="157" t="s">
        <v>82</v>
      </c>
      <c r="AV854" s="13" t="s">
        <v>82</v>
      </c>
      <c r="AW854" s="13" t="s">
        <v>186</v>
      </c>
      <c r="AX854" s="13" t="s">
        <v>73</v>
      </c>
      <c r="AY854" s="157" t="s">
        <v>174</v>
      </c>
    </row>
    <row r="855" spans="2:65" s="13" customFormat="1" ht="11.25">
      <c r="B855" s="156"/>
      <c r="D855" s="150" t="s">
        <v>184</v>
      </c>
      <c r="E855" s="157" t="s">
        <v>21</v>
      </c>
      <c r="F855" s="158" t="s">
        <v>1263</v>
      </c>
      <c r="H855" s="159">
        <v>2.8565</v>
      </c>
      <c r="I855" s="160"/>
      <c r="L855" s="156"/>
      <c r="M855" s="161"/>
      <c r="T855" s="162"/>
      <c r="AT855" s="157" t="s">
        <v>184</v>
      </c>
      <c r="AU855" s="157" t="s">
        <v>82</v>
      </c>
      <c r="AV855" s="13" t="s">
        <v>82</v>
      </c>
      <c r="AW855" s="13" t="s">
        <v>186</v>
      </c>
      <c r="AX855" s="13" t="s">
        <v>73</v>
      </c>
      <c r="AY855" s="157" t="s">
        <v>174</v>
      </c>
    </row>
    <row r="856" spans="2:65" s="13" customFormat="1" ht="11.25">
      <c r="B856" s="156"/>
      <c r="D856" s="150" t="s">
        <v>184</v>
      </c>
      <c r="E856" s="157" t="s">
        <v>21</v>
      </c>
      <c r="F856" s="158" t="s">
        <v>1264</v>
      </c>
      <c r="H856" s="159">
        <v>2.1669999999999998</v>
      </c>
      <c r="I856" s="160"/>
      <c r="L856" s="156"/>
      <c r="M856" s="161"/>
      <c r="T856" s="162"/>
      <c r="AT856" s="157" t="s">
        <v>184</v>
      </c>
      <c r="AU856" s="157" t="s">
        <v>82</v>
      </c>
      <c r="AV856" s="13" t="s">
        <v>82</v>
      </c>
      <c r="AW856" s="13" t="s">
        <v>186</v>
      </c>
      <c r="AX856" s="13" t="s">
        <v>73</v>
      </c>
      <c r="AY856" s="157" t="s">
        <v>174</v>
      </c>
    </row>
    <row r="857" spans="2:65" s="14" customFormat="1" ht="11.25">
      <c r="B857" s="163"/>
      <c r="D857" s="150" t="s">
        <v>184</v>
      </c>
      <c r="E857" s="164" t="s">
        <v>21</v>
      </c>
      <c r="F857" s="165" t="s">
        <v>226</v>
      </c>
      <c r="H857" s="166">
        <v>64.0685</v>
      </c>
      <c r="I857" s="167"/>
      <c r="L857" s="163"/>
      <c r="M857" s="168"/>
      <c r="T857" s="169"/>
      <c r="AT857" s="164" t="s">
        <v>184</v>
      </c>
      <c r="AU857" s="164" t="s">
        <v>82</v>
      </c>
      <c r="AV857" s="14" t="s">
        <v>180</v>
      </c>
      <c r="AW857" s="14" t="s">
        <v>186</v>
      </c>
      <c r="AX857" s="14" t="s">
        <v>80</v>
      </c>
      <c r="AY857" s="164" t="s">
        <v>174</v>
      </c>
    </row>
    <row r="858" spans="2:65" s="1" customFormat="1" ht="16.5" customHeight="1">
      <c r="B858" s="32"/>
      <c r="C858" s="181" t="s">
        <v>1265</v>
      </c>
      <c r="D858" s="181" t="s">
        <v>682</v>
      </c>
      <c r="E858" s="182" t="s">
        <v>1221</v>
      </c>
      <c r="F858" s="183" t="s">
        <v>1222</v>
      </c>
      <c r="G858" s="184" t="s">
        <v>133</v>
      </c>
      <c r="H858" s="185">
        <v>67.271000000000001</v>
      </c>
      <c r="I858" s="186"/>
      <c r="J858" s="187">
        <f>ROUND(I858*H858,2)</f>
        <v>0</v>
      </c>
      <c r="K858" s="183" t="s">
        <v>179</v>
      </c>
      <c r="L858" s="188"/>
      <c r="M858" s="189" t="s">
        <v>21</v>
      </c>
      <c r="N858" s="190" t="s">
        <v>44</v>
      </c>
      <c r="P858" s="141">
        <f>O858*H858</f>
        <v>0</v>
      </c>
      <c r="Q858" s="141">
        <v>0</v>
      </c>
      <c r="R858" s="141">
        <f>Q858*H858</f>
        <v>0</v>
      </c>
      <c r="S858" s="141">
        <v>0</v>
      </c>
      <c r="T858" s="142">
        <f>S858*H858</f>
        <v>0</v>
      </c>
      <c r="AR858" s="143" t="s">
        <v>443</v>
      </c>
      <c r="AT858" s="143" t="s">
        <v>682</v>
      </c>
      <c r="AU858" s="143" t="s">
        <v>82</v>
      </c>
      <c r="AY858" s="17" t="s">
        <v>174</v>
      </c>
      <c r="BE858" s="144">
        <f>IF(N858="základní",J858,0)</f>
        <v>0</v>
      </c>
      <c r="BF858" s="144">
        <f>IF(N858="snížená",J858,0)</f>
        <v>0</v>
      </c>
      <c r="BG858" s="144">
        <f>IF(N858="zákl. přenesená",J858,0)</f>
        <v>0</v>
      </c>
      <c r="BH858" s="144">
        <f>IF(N858="sníž. přenesená",J858,0)</f>
        <v>0</v>
      </c>
      <c r="BI858" s="144">
        <f>IF(N858="nulová",J858,0)</f>
        <v>0</v>
      </c>
      <c r="BJ858" s="17" t="s">
        <v>80</v>
      </c>
      <c r="BK858" s="144">
        <f>ROUND(I858*H858,2)</f>
        <v>0</v>
      </c>
      <c r="BL858" s="17" t="s">
        <v>315</v>
      </c>
      <c r="BM858" s="143" t="s">
        <v>1266</v>
      </c>
    </row>
    <row r="859" spans="2:65" s="13" customFormat="1" ht="11.25">
      <c r="B859" s="156"/>
      <c r="D859" s="150" t="s">
        <v>184</v>
      </c>
      <c r="F859" s="158" t="s">
        <v>1267</v>
      </c>
      <c r="H859" s="159">
        <v>67.271000000000001</v>
      </c>
      <c r="I859" s="160"/>
      <c r="L859" s="156"/>
      <c r="M859" s="161"/>
      <c r="T859" s="162"/>
      <c r="AT859" s="157" t="s">
        <v>184</v>
      </c>
      <c r="AU859" s="157" t="s">
        <v>82</v>
      </c>
      <c r="AV859" s="13" t="s">
        <v>82</v>
      </c>
      <c r="AW859" s="13" t="s">
        <v>4</v>
      </c>
      <c r="AX859" s="13" t="s">
        <v>80</v>
      </c>
      <c r="AY859" s="157" t="s">
        <v>174</v>
      </c>
    </row>
    <row r="860" spans="2:65" s="1" customFormat="1" ht="37.9" customHeight="1">
      <c r="B860" s="32"/>
      <c r="C860" s="132" t="s">
        <v>1268</v>
      </c>
      <c r="D860" s="132" t="s">
        <v>176</v>
      </c>
      <c r="E860" s="133" t="s">
        <v>1269</v>
      </c>
      <c r="F860" s="134" t="s">
        <v>1270</v>
      </c>
      <c r="G860" s="135" t="s">
        <v>133</v>
      </c>
      <c r="H860" s="136">
        <v>871.03800000000001</v>
      </c>
      <c r="I860" s="137"/>
      <c r="J860" s="138">
        <f>ROUND(I860*H860,2)</f>
        <v>0</v>
      </c>
      <c r="K860" s="134" t="s">
        <v>179</v>
      </c>
      <c r="L860" s="32"/>
      <c r="M860" s="139" t="s">
        <v>21</v>
      </c>
      <c r="N860" s="140" t="s">
        <v>44</v>
      </c>
      <c r="P860" s="141">
        <f>O860*H860</f>
        <v>0</v>
      </c>
      <c r="Q860" s="141">
        <v>2.0000000000000001E-4</v>
      </c>
      <c r="R860" s="141">
        <f>Q860*H860</f>
        <v>0.17420760000000002</v>
      </c>
      <c r="S860" s="141">
        <v>0</v>
      </c>
      <c r="T860" s="142">
        <f>S860*H860</f>
        <v>0</v>
      </c>
      <c r="AR860" s="143" t="s">
        <v>315</v>
      </c>
      <c r="AT860" s="143" t="s">
        <v>176</v>
      </c>
      <c r="AU860" s="143" t="s">
        <v>82</v>
      </c>
      <c r="AY860" s="17" t="s">
        <v>174</v>
      </c>
      <c r="BE860" s="144">
        <f>IF(N860="základní",J860,0)</f>
        <v>0</v>
      </c>
      <c r="BF860" s="144">
        <f>IF(N860="snížená",J860,0)</f>
        <v>0</v>
      </c>
      <c r="BG860" s="144">
        <f>IF(N860="zákl. přenesená",J860,0)</f>
        <v>0</v>
      </c>
      <c r="BH860" s="144">
        <f>IF(N860="sníž. přenesená",J860,0)</f>
        <v>0</v>
      </c>
      <c r="BI860" s="144">
        <f>IF(N860="nulová",J860,0)</f>
        <v>0</v>
      </c>
      <c r="BJ860" s="17" t="s">
        <v>80</v>
      </c>
      <c r="BK860" s="144">
        <f>ROUND(I860*H860,2)</f>
        <v>0</v>
      </c>
      <c r="BL860" s="17" t="s">
        <v>315</v>
      </c>
      <c r="BM860" s="143" t="s">
        <v>1271</v>
      </c>
    </row>
    <row r="861" spans="2:65" s="1" customFormat="1" ht="11.25">
      <c r="B861" s="32"/>
      <c r="D861" s="145" t="s">
        <v>182</v>
      </c>
      <c r="F861" s="146" t="s">
        <v>1272</v>
      </c>
      <c r="I861" s="147"/>
      <c r="L861" s="32"/>
      <c r="M861" s="148"/>
      <c r="T861" s="53"/>
      <c r="AT861" s="17" t="s">
        <v>182</v>
      </c>
      <c r="AU861" s="17" t="s">
        <v>82</v>
      </c>
    </row>
    <row r="862" spans="2:65" s="13" customFormat="1" ht="11.25">
      <c r="B862" s="156"/>
      <c r="D862" s="150" t="s">
        <v>184</v>
      </c>
      <c r="E862" s="157" t="s">
        <v>21</v>
      </c>
      <c r="F862" s="158" t="s">
        <v>1214</v>
      </c>
      <c r="H862" s="159">
        <v>871.03800000000001</v>
      </c>
      <c r="I862" s="160"/>
      <c r="L862" s="156"/>
      <c r="M862" s="161"/>
      <c r="T862" s="162"/>
      <c r="AT862" s="157" t="s">
        <v>184</v>
      </c>
      <c r="AU862" s="157" t="s">
        <v>82</v>
      </c>
      <c r="AV862" s="13" t="s">
        <v>82</v>
      </c>
      <c r="AW862" s="13" t="s">
        <v>186</v>
      </c>
      <c r="AX862" s="13" t="s">
        <v>80</v>
      </c>
      <c r="AY862" s="157" t="s">
        <v>174</v>
      </c>
    </row>
    <row r="863" spans="2:65" s="1" customFormat="1" ht="24.2" customHeight="1">
      <c r="B863" s="32"/>
      <c r="C863" s="132" t="s">
        <v>1273</v>
      </c>
      <c r="D863" s="132" t="s">
        <v>176</v>
      </c>
      <c r="E863" s="133" t="s">
        <v>1274</v>
      </c>
      <c r="F863" s="134" t="s">
        <v>1275</v>
      </c>
      <c r="G863" s="135" t="s">
        <v>133</v>
      </c>
      <c r="H863" s="136">
        <v>64.069000000000003</v>
      </c>
      <c r="I863" s="137"/>
      <c r="J863" s="138">
        <f>ROUND(I863*H863,2)</f>
        <v>0</v>
      </c>
      <c r="K863" s="134" t="s">
        <v>218</v>
      </c>
      <c r="L863" s="32"/>
      <c r="M863" s="139" t="s">
        <v>21</v>
      </c>
      <c r="N863" s="140" t="s">
        <v>44</v>
      </c>
      <c r="P863" s="141">
        <f>O863*H863</f>
        <v>0</v>
      </c>
      <c r="Q863" s="141">
        <v>2.0000000000000002E-5</v>
      </c>
      <c r="R863" s="141">
        <f>Q863*H863</f>
        <v>1.2813800000000001E-3</v>
      </c>
      <c r="S863" s="141">
        <v>0</v>
      </c>
      <c r="T863" s="142">
        <f>S863*H863</f>
        <v>0</v>
      </c>
      <c r="AR863" s="143" t="s">
        <v>315</v>
      </c>
      <c r="AT863" s="143" t="s">
        <v>176</v>
      </c>
      <c r="AU863" s="143" t="s">
        <v>82</v>
      </c>
      <c r="AY863" s="17" t="s">
        <v>174</v>
      </c>
      <c r="BE863" s="144">
        <f>IF(N863="základní",J863,0)</f>
        <v>0</v>
      </c>
      <c r="BF863" s="144">
        <f>IF(N863="snížená",J863,0)</f>
        <v>0</v>
      </c>
      <c r="BG863" s="144">
        <f>IF(N863="zákl. přenesená",J863,0)</f>
        <v>0</v>
      </c>
      <c r="BH863" s="144">
        <f>IF(N863="sníž. přenesená",J863,0)</f>
        <v>0</v>
      </c>
      <c r="BI863" s="144">
        <f>IF(N863="nulová",J863,0)</f>
        <v>0</v>
      </c>
      <c r="BJ863" s="17" t="s">
        <v>80</v>
      </c>
      <c r="BK863" s="144">
        <f>ROUND(I863*H863,2)</f>
        <v>0</v>
      </c>
      <c r="BL863" s="17" t="s">
        <v>315</v>
      </c>
      <c r="BM863" s="143" t="s">
        <v>1276</v>
      </c>
    </row>
    <row r="864" spans="2:65" s="13" customFormat="1" ht="11.25">
      <c r="B864" s="156"/>
      <c r="D864" s="150" t="s">
        <v>184</v>
      </c>
      <c r="E864" s="157" t="s">
        <v>21</v>
      </c>
      <c r="F864" s="158" t="s">
        <v>1230</v>
      </c>
      <c r="H864" s="159">
        <v>2.1669999999999998</v>
      </c>
      <c r="I864" s="160"/>
      <c r="L864" s="156"/>
      <c r="M864" s="161"/>
      <c r="T864" s="162"/>
      <c r="AT864" s="157" t="s">
        <v>184</v>
      </c>
      <c r="AU864" s="157" t="s">
        <v>82</v>
      </c>
      <c r="AV864" s="13" t="s">
        <v>82</v>
      </c>
      <c r="AW864" s="13" t="s">
        <v>186</v>
      </c>
      <c r="AX864" s="13" t="s">
        <v>73</v>
      </c>
      <c r="AY864" s="157" t="s">
        <v>174</v>
      </c>
    </row>
    <row r="865" spans="2:51" s="13" customFormat="1" ht="11.25">
      <c r="B865" s="156"/>
      <c r="D865" s="150" t="s">
        <v>184</v>
      </c>
      <c r="E865" s="157" t="s">
        <v>21</v>
      </c>
      <c r="F865" s="158" t="s">
        <v>1231</v>
      </c>
      <c r="H865" s="159">
        <v>1.7729999999999999</v>
      </c>
      <c r="I865" s="160"/>
      <c r="L865" s="156"/>
      <c r="M865" s="161"/>
      <c r="T865" s="162"/>
      <c r="AT865" s="157" t="s">
        <v>184</v>
      </c>
      <c r="AU865" s="157" t="s">
        <v>82</v>
      </c>
      <c r="AV865" s="13" t="s">
        <v>82</v>
      </c>
      <c r="AW865" s="13" t="s">
        <v>186</v>
      </c>
      <c r="AX865" s="13" t="s">
        <v>73</v>
      </c>
      <c r="AY865" s="157" t="s">
        <v>174</v>
      </c>
    </row>
    <row r="866" spans="2:51" s="13" customFormat="1" ht="11.25">
      <c r="B866" s="156"/>
      <c r="D866" s="150" t="s">
        <v>184</v>
      </c>
      <c r="E866" s="157" t="s">
        <v>21</v>
      </c>
      <c r="F866" s="158" t="s">
        <v>1232</v>
      </c>
      <c r="H866" s="159">
        <v>1.97</v>
      </c>
      <c r="I866" s="160"/>
      <c r="L866" s="156"/>
      <c r="M866" s="161"/>
      <c r="T866" s="162"/>
      <c r="AT866" s="157" t="s">
        <v>184</v>
      </c>
      <c r="AU866" s="157" t="s">
        <v>82</v>
      </c>
      <c r="AV866" s="13" t="s">
        <v>82</v>
      </c>
      <c r="AW866" s="13" t="s">
        <v>186</v>
      </c>
      <c r="AX866" s="13" t="s">
        <v>73</v>
      </c>
      <c r="AY866" s="157" t="s">
        <v>174</v>
      </c>
    </row>
    <row r="867" spans="2:51" s="13" customFormat="1" ht="11.25">
      <c r="B867" s="156"/>
      <c r="D867" s="150" t="s">
        <v>184</v>
      </c>
      <c r="E867" s="157" t="s">
        <v>21</v>
      </c>
      <c r="F867" s="158" t="s">
        <v>1233</v>
      </c>
      <c r="H867" s="159">
        <v>2.1669999999999998</v>
      </c>
      <c r="I867" s="160"/>
      <c r="L867" s="156"/>
      <c r="M867" s="161"/>
      <c r="T867" s="162"/>
      <c r="AT867" s="157" t="s">
        <v>184</v>
      </c>
      <c r="AU867" s="157" t="s">
        <v>82</v>
      </c>
      <c r="AV867" s="13" t="s">
        <v>82</v>
      </c>
      <c r="AW867" s="13" t="s">
        <v>186</v>
      </c>
      <c r="AX867" s="13" t="s">
        <v>73</v>
      </c>
      <c r="AY867" s="157" t="s">
        <v>174</v>
      </c>
    </row>
    <row r="868" spans="2:51" s="13" customFormat="1" ht="11.25">
      <c r="B868" s="156"/>
      <c r="D868" s="150" t="s">
        <v>184</v>
      </c>
      <c r="E868" s="157" t="s">
        <v>21</v>
      </c>
      <c r="F868" s="158" t="s">
        <v>1234</v>
      </c>
      <c r="H868" s="159">
        <v>2.1669999999999998</v>
      </c>
      <c r="I868" s="160"/>
      <c r="L868" s="156"/>
      <c r="M868" s="161"/>
      <c r="T868" s="162"/>
      <c r="AT868" s="157" t="s">
        <v>184</v>
      </c>
      <c r="AU868" s="157" t="s">
        <v>82</v>
      </c>
      <c r="AV868" s="13" t="s">
        <v>82</v>
      </c>
      <c r="AW868" s="13" t="s">
        <v>186</v>
      </c>
      <c r="AX868" s="13" t="s">
        <v>73</v>
      </c>
      <c r="AY868" s="157" t="s">
        <v>174</v>
      </c>
    </row>
    <row r="869" spans="2:51" s="13" customFormat="1" ht="11.25">
      <c r="B869" s="156"/>
      <c r="D869" s="150" t="s">
        <v>184</v>
      </c>
      <c r="E869" s="157" t="s">
        <v>21</v>
      </c>
      <c r="F869" s="158" t="s">
        <v>1235</v>
      </c>
      <c r="H869" s="159">
        <v>2.1669999999999998</v>
      </c>
      <c r="I869" s="160"/>
      <c r="L869" s="156"/>
      <c r="M869" s="161"/>
      <c r="T869" s="162"/>
      <c r="AT869" s="157" t="s">
        <v>184</v>
      </c>
      <c r="AU869" s="157" t="s">
        <v>82</v>
      </c>
      <c r="AV869" s="13" t="s">
        <v>82</v>
      </c>
      <c r="AW869" s="13" t="s">
        <v>186</v>
      </c>
      <c r="AX869" s="13" t="s">
        <v>73</v>
      </c>
      <c r="AY869" s="157" t="s">
        <v>174</v>
      </c>
    </row>
    <row r="870" spans="2:51" s="13" customFormat="1" ht="11.25">
      <c r="B870" s="156"/>
      <c r="D870" s="150" t="s">
        <v>184</v>
      </c>
      <c r="E870" s="157" t="s">
        <v>21</v>
      </c>
      <c r="F870" s="158" t="s">
        <v>1236</v>
      </c>
      <c r="H870" s="159">
        <v>1.5760000000000001</v>
      </c>
      <c r="I870" s="160"/>
      <c r="L870" s="156"/>
      <c r="M870" s="161"/>
      <c r="T870" s="162"/>
      <c r="AT870" s="157" t="s">
        <v>184</v>
      </c>
      <c r="AU870" s="157" t="s">
        <v>82</v>
      </c>
      <c r="AV870" s="13" t="s">
        <v>82</v>
      </c>
      <c r="AW870" s="13" t="s">
        <v>186</v>
      </c>
      <c r="AX870" s="13" t="s">
        <v>73</v>
      </c>
      <c r="AY870" s="157" t="s">
        <v>174</v>
      </c>
    </row>
    <row r="871" spans="2:51" s="13" customFormat="1" ht="11.25">
      <c r="B871" s="156"/>
      <c r="D871" s="150" t="s">
        <v>184</v>
      </c>
      <c r="E871" s="157" t="s">
        <v>21</v>
      </c>
      <c r="F871" s="158" t="s">
        <v>1237</v>
      </c>
      <c r="H871" s="159">
        <v>2.1669999999999998</v>
      </c>
      <c r="I871" s="160"/>
      <c r="L871" s="156"/>
      <c r="M871" s="161"/>
      <c r="T871" s="162"/>
      <c r="AT871" s="157" t="s">
        <v>184</v>
      </c>
      <c r="AU871" s="157" t="s">
        <v>82</v>
      </c>
      <c r="AV871" s="13" t="s">
        <v>82</v>
      </c>
      <c r="AW871" s="13" t="s">
        <v>186</v>
      </c>
      <c r="AX871" s="13" t="s">
        <v>73</v>
      </c>
      <c r="AY871" s="157" t="s">
        <v>174</v>
      </c>
    </row>
    <row r="872" spans="2:51" s="13" customFormat="1" ht="11.25">
      <c r="B872" s="156"/>
      <c r="D872" s="150" t="s">
        <v>184</v>
      </c>
      <c r="E872" s="157" t="s">
        <v>21</v>
      </c>
      <c r="F872" s="158" t="s">
        <v>1238</v>
      </c>
      <c r="H872" s="159">
        <v>1.7729999999999999</v>
      </c>
      <c r="I872" s="160"/>
      <c r="L872" s="156"/>
      <c r="M872" s="161"/>
      <c r="T872" s="162"/>
      <c r="AT872" s="157" t="s">
        <v>184</v>
      </c>
      <c r="AU872" s="157" t="s">
        <v>82</v>
      </c>
      <c r="AV872" s="13" t="s">
        <v>82</v>
      </c>
      <c r="AW872" s="13" t="s">
        <v>186</v>
      </c>
      <c r="AX872" s="13" t="s">
        <v>73</v>
      </c>
      <c r="AY872" s="157" t="s">
        <v>174</v>
      </c>
    </row>
    <row r="873" spans="2:51" s="13" customFormat="1" ht="11.25">
      <c r="B873" s="156"/>
      <c r="D873" s="150" t="s">
        <v>184</v>
      </c>
      <c r="E873" s="157" t="s">
        <v>21</v>
      </c>
      <c r="F873" s="158" t="s">
        <v>1239</v>
      </c>
      <c r="H873" s="159">
        <v>1.5760000000000001</v>
      </c>
      <c r="I873" s="160"/>
      <c r="L873" s="156"/>
      <c r="M873" s="161"/>
      <c r="T873" s="162"/>
      <c r="AT873" s="157" t="s">
        <v>184</v>
      </c>
      <c r="AU873" s="157" t="s">
        <v>82</v>
      </c>
      <c r="AV873" s="13" t="s">
        <v>82</v>
      </c>
      <c r="AW873" s="13" t="s">
        <v>186</v>
      </c>
      <c r="AX873" s="13" t="s">
        <v>73</v>
      </c>
      <c r="AY873" s="157" t="s">
        <v>174</v>
      </c>
    </row>
    <row r="874" spans="2:51" s="13" customFormat="1" ht="11.25">
      <c r="B874" s="156"/>
      <c r="D874" s="150" t="s">
        <v>184</v>
      </c>
      <c r="E874" s="157" t="s">
        <v>21</v>
      </c>
      <c r="F874" s="158" t="s">
        <v>1240</v>
      </c>
      <c r="H874" s="159">
        <v>1.379</v>
      </c>
      <c r="I874" s="160"/>
      <c r="L874" s="156"/>
      <c r="M874" s="161"/>
      <c r="T874" s="162"/>
      <c r="AT874" s="157" t="s">
        <v>184</v>
      </c>
      <c r="AU874" s="157" t="s">
        <v>82</v>
      </c>
      <c r="AV874" s="13" t="s">
        <v>82</v>
      </c>
      <c r="AW874" s="13" t="s">
        <v>186</v>
      </c>
      <c r="AX874" s="13" t="s">
        <v>73</v>
      </c>
      <c r="AY874" s="157" t="s">
        <v>174</v>
      </c>
    </row>
    <row r="875" spans="2:51" s="13" customFormat="1" ht="11.25">
      <c r="B875" s="156"/>
      <c r="D875" s="150" t="s">
        <v>184</v>
      </c>
      <c r="E875" s="157" t="s">
        <v>21</v>
      </c>
      <c r="F875" s="158" t="s">
        <v>1241</v>
      </c>
      <c r="H875" s="159">
        <v>1.1819999999999999</v>
      </c>
      <c r="I875" s="160"/>
      <c r="L875" s="156"/>
      <c r="M875" s="161"/>
      <c r="T875" s="162"/>
      <c r="AT875" s="157" t="s">
        <v>184</v>
      </c>
      <c r="AU875" s="157" t="s">
        <v>82</v>
      </c>
      <c r="AV875" s="13" t="s">
        <v>82</v>
      </c>
      <c r="AW875" s="13" t="s">
        <v>186</v>
      </c>
      <c r="AX875" s="13" t="s">
        <v>73</v>
      </c>
      <c r="AY875" s="157" t="s">
        <v>174</v>
      </c>
    </row>
    <row r="876" spans="2:51" s="13" customFormat="1" ht="11.25">
      <c r="B876" s="156"/>
      <c r="D876" s="150" t="s">
        <v>184</v>
      </c>
      <c r="E876" s="157" t="s">
        <v>21</v>
      </c>
      <c r="F876" s="158" t="s">
        <v>1242</v>
      </c>
      <c r="H876" s="159">
        <v>1.1819999999999999</v>
      </c>
      <c r="I876" s="160"/>
      <c r="L876" s="156"/>
      <c r="M876" s="161"/>
      <c r="T876" s="162"/>
      <c r="AT876" s="157" t="s">
        <v>184</v>
      </c>
      <c r="AU876" s="157" t="s">
        <v>82</v>
      </c>
      <c r="AV876" s="13" t="s">
        <v>82</v>
      </c>
      <c r="AW876" s="13" t="s">
        <v>186</v>
      </c>
      <c r="AX876" s="13" t="s">
        <v>73</v>
      </c>
      <c r="AY876" s="157" t="s">
        <v>174</v>
      </c>
    </row>
    <row r="877" spans="2:51" s="13" customFormat="1" ht="11.25">
      <c r="B877" s="156"/>
      <c r="D877" s="150" t="s">
        <v>184</v>
      </c>
      <c r="E877" s="157" t="s">
        <v>21</v>
      </c>
      <c r="F877" s="158" t="s">
        <v>1243</v>
      </c>
      <c r="H877" s="159">
        <v>1.1819999999999999</v>
      </c>
      <c r="I877" s="160"/>
      <c r="L877" s="156"/>
      <c r="M877" s="161"/>
      <c r="T877" s="162"/>
      <c r="AT877" s="157" t="s">
        <v>184</v>
      </c>
      <c r="AU877" s="157" t="s">
        <v>82</v>
      </c>
      <c r="AV877" s="13" t="s">
        <v>82</v>
      </c>
      <c r="AW877" s="13" t="s">
        <v>186</v>
      </c>
      <c r="AX877" s="13" t="s">
        <v>73</v>
      </c>
      <c r="AY877" s="157" t="s">
        <v>174</v>
      </c>
    </row>
    <row r="878" spans="2:51" s="13" customFormat="1" ht="11.25">
      <c r="B878" s="156"/>
      <c r="D878" s="150" t="s">
        <v>184</v>
      </c>
      <c r="E878" s="157" t="s">
        <v>21</v>
      </c>
      <c r="F878" s="158" t="s">
        <v>1244</v>
      </c>
      <c r="H878" s="159">
        <v>1.1819999999999999</v>
      </c>
      <c r="I878" s="160"/>
      <c r="L878" s="156"/>
      <c r="M878" s="161"/>
      <c r="T878" s="162"/>
      <c r="AT878" s="157" t="s">
        <v>184</v>
      </c>
      <c r="AU878" s="157" t="s">
        <v>82</v>
      </c>
      <c r="AV878" s="13" t="s">
        <v>82</v>
      </c>
      <c r="AW878" s="13" t="s">
        <v>186</v>
      </c>
      <c r="AX878" s="13" t="s">
        <v>73</v>
      </c>
      <c r="AY878" s="157" t="s">
        <v>174</v>
      </c>
    </row>
    <row r="879" spans="2:51" s="13" customFormat="1" ht="11.25">
      <c r="B879" s="156"/>
      <c r="D879" s="150" t="s">
        <v>184</v>
      </c>
      <c r="E879" s="157" t="s">
        <v>21</v>
      </c>
      <c r="F879" s="158" t="s">
        <v>1245</v>
      </c>
      <c r="H879" s="159">
        <v>1.379</v>
      </c>
      <c r="I879" s="160"/>
      <c r="L879" s="156"/>
      <c r="M879" s="161"/>
      <c r="T879" s="162"/>
      <c r="AT879" s="157" t="s">
        <v>184</v>
      </c>
      <c r="AU879" s="157" t="s">
        <v>82</v>
      </c>
      <c r="AV879" s="13" t="s">
        <v>82</v>
      </c>
      <c r="AW879" s="13" t="s">
        <v>186</v>
      </c>
      <c r="AX879" s="13" t="s">
        <v>73</v>
      </c>
      <c r="AY879" s="157" t="s">
        <v>174</v>
      </c>
    </row>
    <row r="880" spans="2:51" s="13" customFormat="1" ht="11.25">
      <c r="B880" s="156"/>
      <c r="D880" s="150" t="s">
        <v>184</v>
      </c>
      <c r="E880" s="157" t="s">
        <v>21</v>
      </c>
      <c r="F880" s="158" t="s">
        <v>1246</v>
      </c>
      <c r="H880" s="159">
        <v>1.7729999999999999</v>
      </c>
      <c r="I880" s="160"/>
      <c r="L880" s="156"/>
      <c r="M880" s="161"/>
      <c r="T880" s="162"/>
      <c r="AT880" s="157" t="s">
        <v>184</v>
      </c>
      <c r="AU880" s="157" t="s">
        <v>82</v>
      </c>
      <c r="AV880" s="13" t="s">
        <v>82</v>
      </c>
      <c r="AW880" s="13" t="s">
        <v>186</v>
      </c>
      <c r="AX880" s="13" t="s">
        <v>73</v>
      </c>
      <c r="AY880" s="157" t="s">
        <v>174</v>
      </c>
    </row>
    <row r="881" spans="2:51" s="13" customFormat="1" ht="11.25">
      <c r="B881" s="156"/>
      <c r="D881" s="150" t="s">
        <v>184</v>
      </c>
      <c r="E881" s="157" t="s">
        <v>21</v>
      </c>
      <c r="F881" s="158" t="s">
        <v>1247</v>
      </c>
      <c r="H881" s="159">
        <v>1.5760000000000001</v>
      </c>
      <c r="I881" s="160"/>
      <c r="L881" s="156"/>
      <c r="M881" s="161"/>
      <c r="T881" s="162"/>
      <c r="AT881" s="157" t="s">
        <v>184</v>
      </c>
      <c r="AU881" s="157" t="s">
        <v>82</v>
      </c>
      <c r="AV881" s="13" t="s">
        <v>82</v>
      </c>
      <c r="AW881" s="13" t="s">
        <v>186</v>
      </c>
      <c r="AX881" s="13" t="s">
        <v>73</v>
      </c>
      <c r="AY881" s="157" t="s">
        <v>174</v>
      </c>
    </row>
    <row r="882" spans="2:51" s="13" customFormat="1" ht="11.25">
      <c r="B882" s="156"/>
      <c r="D882" s="150" t="s">
        <v>184</v>
      </c>
      <c r="E882" s="157" t="s">
        <v>21</v>
      </c>
      <c r="F882" s="158" t="s">
        <v>1248</v>
      </c>
      <c r="H882" s="159">
        <v>1.5760000000000001</v>
      </c>
      <c r="I882" s="160"/>
      <c r="L882" s="156"/>
      <c r="M882" s="161"/>
      <c r="T882" s="162"/>
      <c r="AT882" s="157" t="s">
        <v>184</v>
      </c>
      <c r="AU882" s="157" t="s">
        <v>82</v>
      </c>
      <c r="AV882" s="13" t="s">
        <v>82</v>
      </c>
      <c r="AW882" s="13" t="s">
        <v>186</v>
      </c>
      <c r="AX882" s="13" t="s">
        <v>73</v>
      </c>
      <c r="AY882" s="157" t="s">
        <v>174</v>
      </c>
    </row>
    <row r="883" spans="2:51" s="13" customFormat="1" ht="11.25">
      <c r="B883" s="156"/>
      <c r="D883" s="150" t="s">
        <v>184</v>
      </c>
      <c r="E883" s="157" t="s">
        <v>21</v>
      </c>
      <c r="F883" s="158" t="s">
        <v>1249</v>
      </c>
      <c r="H883" s="159">
        <v>2.1669999999999998</v>
      </c>
      <c r="I883" s="160"/>
      <c r="L883" s="156"/>
      <c r="M883" s="161"/>
      <c r="T883" s="162"/>
      <c r="AT883" s="157" t="s">
        <v>184</v>
      </c>
      <c r="AU883" s="157" t="s">
        <v>82</v>
      </c>
      <c r="AV883" s="13" t="s">
        <v>82</v>
      </c>
      <c r="AW883" s="13" t="s">
        <v>186</v>
      </c>
      <c r="AX883" s="13" t="s">
        <v>73</v>
      </c>
      <c r="AY883" s="157" t="s">
        <v>174</v>
      </c>
    </row>
    <row r="884" spans="2:51" s="13" customFormat="1" ht="11.25">
      <c r="B884" s="156"/>
      <c r="D884" s="150" t="s">
        <v>184</v>
      </c>
      <c r="E884" s="157" t="s">
        <v>21</v>
      </c>
      <c r="F884" s="158" t="s">
        <v>1250</v>
      </c>
      <c r="H884" s="159">
        <v>1.379</v>
      </c>
      <c r="I884" s="160"/>
      <c r="L884" s="156"/>
      <c r="M884" s="161"/>
      <c r="T884" s="162"/>
      <c r="AT884" s="157" t="s">
        <v>184</v>
      </c>
      <c r="AU884" s="157" t="s">
        <v>82</v>
      </c>
      <c r="AV884" s="13" t="s">
        <v>82</v>
      </c>
      <c r="AW884" s="13" t="s">
        <v>186</v>
      </c>
      <c r="AX884" s="13" t="s">
        <v>73</v>
      </c>
      <c r="AY884" s="157" t="s">
        <v>174</v>
      </c>
    </row>
    <row r="885" spans="2:51" s="13" customFormat="1" ht="11.25">
      <c r="B885" s="156"/>
      <c r="D885" s="150" t="s">
        <v>184</v>
      </c>
      <c r="E885" s="157" t="s">
        <v>21</v>
      </c>
      <c r="F885" s="158" t="s">
        <v>1251</v>
      </c>
      <c r="H885" s="159">
        <v>2.2200000000000002</v>
      </c>
      <c r="I885" s="160"/>
      <c r="L885" s="156"/>
      <c r="M885" s="161"/>
      <c r="T885" s="162"/>
      <c r="AT885" s="157" t="s">
        <v>184</v>
      </c>
      <c r="AU885" s="157" t="s">
        <v>82</v>
      </c>
      <c r="AV885" s="13" t="s">
        <v>82</v>
      </c>
      <c r="AW885" s="13" t="s">
        <v>186</v>
      </c>
      <c r="AX885" s="13" t="s">
        <v>73</v>
      </c>
      <c r="AY885" s="157" t="s">
        <v>174</v>
      </c>
    </row>
    <row r="886" spans="2:51" s="13" customFormat="1" ht="11.25">
      <c r="B886" s="156"/>
      <c r="D886" s="150" t="s">
        <v>184</v>
      </c>
      <c r="E886" s="157" t="s">
        <v>21</v>
      </c>
      <c r="F886" s="158" t="s">
        <v>1252</v>
      </c>
      <c r="H886" s="159">
        <v>1.665</v>
      </c>
      <c r="I886" s="160"/>
      <c r="L886" s="156"/>
      <c r="M886" s="161"/>
      <c r="T886" s="162"/>
      <c r="AT886" s="157" t="s">
        <v>184</v>
      </c>
      <c r="AU886" s="157" t="s">
        <v>82</v>
      </c>
      <c r="AV886" s="13" t="s">
        <v>82</v>
      </c>
      <c r="AW886" s="13" t="s">
        <v>186</v>
      </c>
      <c r="AX886" s="13" t="s">
        <v>73</v>
      </c>
      <c r="AY886" s="157" t="s">
        <v>174</v>
      </c>
    </row>
    <row r="887" spans="2:51" s="13" customFormat="1" ht="11.25">
      <c r="B887" s="156"/>
      <c r="D887" s="150" t="s">
        <v>184</v>
      </c>
      <c r="E887" s="157" t="s">
        <v>21</v>
      </c>
      <c r="F887" s="158" t="s">
        <v>1253</v>
      </c>
      <c r="H887" s="159">
        <v>2.1669999999999998</v>
      </c>
      <c r="I887" s="160"/>
      <c r="L887" s="156"/>
      <c r="M887" s="161"/>
      <c r="T887" s="162"/>
      <c r="AT887" s="157" t="s">
        <v>184</v>
      </c>
      <c r="AU887" s="157" t="s">
        <v>82</v>
      </c>
      <c r="AV887" s="13" t="s">
        <v>82</v>
      </c>
      <c r="AW887" s="13" t="s">
        <v>186</v>
      </c>
      <c r="AX887" s="13" t="s">
        <v>73</v>
      </c>
      <c r="AY887" s="157" t="s">
        <v>174</v>
      </c>
    </row>
    <row r="888" spans="2:51" s="13" customFormat="1" ht="11.25">
      <c r="B888" s="156"/>
      <c r="D888" s="150" t="s">
        <v>184</v>
      </c>
      <c r="E888" s="157" t="s">
        <v>21</v>
      </c>
      <c r="F888" s="158" t="s">
        <v>1254</v>
      </c>
      <c r="H888" s="159">
        <v>1.5760000000000001</v>
      </c>
      <c r="I888" s="160"/>
      <c r="L888" s="156"/>
      <c r="M888" s="161"/>
      <c r="T888" s="162"/>
      <c r="AT888" s="157" t="s">
        <v>184</v>
      </c>
      <c r="AU888" s="157" t="s">
        <v>82</v>
      </c>
      <c r="AV888" s="13" t="s">
        <v>82</v>
      </c>
      <c r="AW888" s="13" t="s">
        <v>186</v>
      </c>
      <c r="AX888" s="13" t="s">
        <v>73</v>
      </c>
      <c r="AY888" s="157" t="s">
        <v>174</v>
      </c>
    </row>
    <row r="889" spans="2:51" s="13" customFormat="1" ht="11.25">
      <c r="B889" s="156"/>
      <c r="D889" s="150" t="s">
        <v>184</v>
      </c>
      <c r="E889" s="157" t="s">
        <v>21</v>
      </c>
      <c r="F889" s="158" t="s">
        <v>1255</v>
      </c>
      <c r="H889" s="159">
        <v>1.5760000000000001</v>
      </c>
      <c r="I889" s="160"/>
      <c r="L889" s="156"/>
      <c r="M889" s="161"/>
      <c r="T889" s="162"/>
      <c r="AT889" s="157" t="s">
        <v>184</v>
      </c>
      <c r="AU889" s="157" t="s">
        <v>82</v>
      </c>
      <c r="AV889" s="13" t="s">
        <v>82</v>
      </c>
      <c r="AW889" s="13" t="s">
        <v>186</v>
      </c>
      <c r="AX889" s="13" t="s">
        <v>73</v>
      </c>
      <c r="AY889" s="157" t="s">
        <v>174</v>
      </c>
    </row>
    <row r="890" spans="2:51" s="13" customFormat="1" ht="11.25">
      <c r="B890" s="156"/>
      <c r="D890" s="150" t="s">
        <v>184</v>
      </c>
      <c r="E890" s="157" t="s">
        <v>21</v>
      </c>
      <c r="F890" s="158" t="s">
        <v>1256</v>
      </c>
      <c r="H890" s="159">
        <v>1.5760000000000001</v>
      </c>
      <c r="I890" s="160"/>
      <c r="L890" s="156"/>
      <c r="M890" s="161"/>
      <c r="T890" s="162"/>
      <c r="AT890" s="157" t="s">
        <v>184</v>
      </c>
      <c r="AU890" s="157" t="s">
        <v>82</v>
      </c>
      <c r="AV890" s="13" t="s">
        <v>82</v>
      </c>
      <c r="AW890" s="13" t="s">
        <v>186</v>
      </c>
      <c r="AX890" s="13" t="s">
        <v>73</v>
      </c>
      <c r="AY890" s="157" t="s">
        <v>174</v>
      </c>
    </row>
    <row r="891" spans="2:51" s="13" customFormat="1" ht="11.25">
      <c r="B891" s="156"/>
      <c r="D891" s="150" t="s">
        <v>184</v>
      </c>
      <c r="E891" s="157" t="s">
        <v>21</v>
      </c>
      <c r="F891" s="158" t="s">
        <v>1257</v>
      </c>
      <c r="H891" s="159">
        <v>2.1669999999999998</v>
      </c>
      <c r="I891" s="160"/>
      <c r="L891" s="156"/>
      <c r="M891" s="161"/>
      <c r="T891" s="162"/>
      <c r="AT891" s="157" t="s">
        <v>184</v>
      </c>
      <c r="AU891" s="157" t="s">
        <v>82</v>
      </c>
      <c r="AV891" s="13" t="s">
        <v>82</v>
      </c>
      <c r="AW891" s="13" t="s">
        <v>186</v>
      </c>
      <c r="AX891" s="13" t="s">
        <v>73</v>
      </c>
      <c r="AY891" s="157" t="s">
        <v>174</v>
      </c>
    </row>
    <row r="892" spans="2:51" s="13" customFormat="1" ht="11.25">
      <c r="B892" s="156"/>
      <c r="D892" s="150" t="s">
        <v>184</v>
      </c>
      <c r="E892" s="157" t="s">
        <v>21</v>
      </c>
      <c r="F892" s="158" t="s">
        <v>1258</v>
      </c>
      <c r="H892" s="159">
        <v>1.7729999999999999</v>
      </c>
      <c r="I892" s="160"/>
      <c r="L892" s="156"/>
      <c r="M892" s="161"/>
      <c r="T892" s="162"/>
      <c r="AT892" s="157" t="s">
        <v>184</v>
      </c>
      <c r="AU892" s="157" t="s">
        <v>82</v>
      </c>
      <c r="AV892" s="13" t="s">
        <v>82</v>
      </c>
      <c r="AW892" s="13" t="s">
        <v>186</v>
      </c>
      <c r="AX892" s="13" t="s">
        <v>73</v>
      </c>
      <c r="AY892" s="157" t="s">
        <v>174</v>
      </c>
    </row>
    <row r="893" spans="2:51" s="13" customFormat="1" ht="11.25">
      <c r="B893" s="156"/>
      <c r="D893" s="150" t="s">
        <v>184</v>
      </c>
      <c r="E893" s="157" t="s">
        <v>21</v>
      </c>
      <c r="F893" s="158" t="s">
        <v>1259</v>
      </c>
      <c r="H893" s="159">
        <v>2.8565</v>
      </c>
      <c r="I893" s="160"/>
      <c r="L893" s="156"/>
      <c r="M893" s="161"/>
      <c r="T893" s="162"/>
      <c r="AT893" s="157" t="s">
        <v>184</v>
      </c>
      <c r="AU893" s="157" t="s">
        <v>82</v>
      </c>
      <c r="AV893" s="13" t="s">
        <v>82</v>
      </c>
      <c r="AW893" s="13" t="s">
        <v>186</v>
      </c>
      <c r="AX893" s="13" t="s">
        <v>73</v>
      </c>
      <c r="AY893" s="157" t="s">
        <v>174</v>
      </c>
    </row>
    <row r="894" spans="2:51" s="13" customFormat="1" ht="11.25">
      <c r="B894" s="156"/>
      <c r="D894" s="150" t="s">
        <v>184</v>
      </c>
      <c r="E894" s="157" t="s">
        <v>21</v>
      </c>
      <c r="F894" s="158" t="s">
        <v>1260</v>
      </c>
      <c r="H894" s="159">
        <v>1.7729999999999999</v>
      </c>
      <c r="I894" s="160"/>
      <c r="L894" s="156"/>
      <c r="M894" s="161"/>
      <c r="T894" s="162"/>
      <c r="AT894" s="157" t="s">
        <v>184</v>
      </c>
      <c r="AU894" s="157" t="s">
        <v>82</v>
      </c>
      <c r="AV894" s="13" t="s">
        <v>82</v>
      </c>
      <c r="AW894" s="13" t="s">
        <v>186</v>
      </c>
      <c r="AX894" s="13" t="s">
        <v>73</v>
      </c>
      <c r="AY894" s="157" t="s">
        <v>174</v>
      </c>
    </row>
    <row r="895" spans="2:51" s="13" customFormat="1" ht="11.25">
      <c r="B895" s="156"/>
      <c r="D895" s="150" t="s">
        <v>184</v>
      </c>
      <c r="E895" s="157" t="s">
        <v>21</v>
      </c>
      <c r="F895" s="158" t="s">
        <v>1261</v>
      </c>
      <c r="H895" s="159">
        <v>2.8565</v>
      </c>
      <c r="I895" s="160"/>
      <c r="L895" s="156"/>
      <c r="M895" s="161"/>
      <c r="T895" s="162"/>
      <c r="AT895" s="157" t="s">
        <v>184</v>
      </c>
      <c r="AU895" s="157" t="s">
        <v>82</v>
      </c>
      <c r="AV895" s="13" t="s">
        <v>82</v>
      </c>
      <c r="AW895" s="13" t="s">
        <v>186</v>
      </c>
      <c r="AX895" s="13" t="s">
        <v>73</v>
      </c>
      <c r="AY895" s="157" t="s">
        <v>174</v>
      </c>
    </row>
    <row r="896" spans="2:51" s="13" customFormat="1" ht="11.25">
      <c r="B896" s="156"/>
      <c r="D896" s="150" t="s">
        <v>184</v>
      </c>
      <c r="E896" s="157" t="s">
        <v>21</v>
      </c>
      <c r="F896" s="158" t="s">
        <v>1262</v>
      </c>
      <c r="H896" s="159">
        <v>1.379</v>
      </c>
      <c r="I896" s="160"/>
      <c r="L896" s="156"/>
      <c r="M896" s="161"/>
      <c r="T896" s="162"/>
      <c r="AT896" s="157" t="s">
        <v>184</v>
      </c>
      <c r="AU896" s="157" t="s">
        <v>82</v>
      </c>
      <c r="AV896" s="13" t="s">
        <v>82</v>
      </c>
      <c r="AW896" s="13" t="s">
        <v>186</v>
      </c>
      <c r="AX896" s="13" t="s">
        <v>73</v>
      </c>
      <c r="AY896" s="157" t="s">
        <v>174</v>
      </c>
    </row>
    <row r="897" spans="2:65" s="13" customFormat="1" ht="11.25">
      <c r="B897" s="156"/>
      <c r="D897" s="150" t="s">
        <v>184</v>
      </c>
      <c r="E897" s="157" t="s">
        <v>21</v>
      </c>
      <c r="F897" s="158" t="s">
        <v>1263</v>
      </c>
      <c r="H897" s="159">
        <v>2.8565</v>
      </c>
      <c r="I897" s="160"/>
      <c r="L897" s="156"/>
      <c r="M897" s="161"/>
      <c r="T897" s="162"/>
      <c r="AT897" s="157" t="s">
        <v>184</v>
      </c>
      <c r="AU897" s="157" t="s">
        <v>82</v>
      </c>
      <c r="AV897" s="13" t="s">
        <v>82</v>
      </c>
      <c r="AW897" s="13" t="s">
        <v>186</v>
      </c>
      <c r="AX897" s="13" t="s">
        <v>73</v>
      </c>
      <c r="AY897" s="157" t="s">
        <v>174</v>
      </c>
    </row>
    <row r="898" spans="2:65" s="13" customFormat="1" ht="11.25">
      <c r="B898" s="156"/>
      <c r="D898" s="150" t="s">
        <v>184</v>
      </c>
      <c r="E898" s="157" t="s">
        <v>21</v>
      </c>
      <c r="F898" s="158" t="s">
        <v>1264</v>
      </c>
      <c r="H898" s="159">
        <v>2.1669999999999998</v>
      </c>
      <c r="I898" s="160"/>
      <c r="L898" s="156"/>
      <c r="M898" s="161"/>
      <c r="T898" s="162"/>
      <c r="AT898" s="157" t="s">
        <v>184</v>
      </c>
      <c r="AU898" s="157" t="s">
        <v>82</v>
      </c>
      <c r="AV898" s="13" t="s">
        <v>82</v>
      </c>
      <c r="AW898" s="13" t="s">
        <v>186</v>
      </c>
      <c r="AX898" s="13" t="s">
        <v>73</v>
      </c>
      <c r="AY898" s="157" t="s">
        <v>174</v>
      </c>
    </row>
    <row r="899" spans="2:65" s="14" customFormat="1" ht="11.25">
      <c r="B899" s="163"/>
      <c r="D899" s="150" t="s">
        <v>184</v>
      </c>
      <c r="E899" s="164" t="s">
        <v>21</v>
      </c>
      <c r="F899" s="165" t="s">
        <v>226</v>
      </c>
      <c r="H899" s="166">
        <v>64.0685</v>
      </c>
      <c r="I899" s="167"/>
      <c r="L899" s="163"/>
      <c r="M899" s="168"/>
      <c r="T899" s="169"/>
      <c r="AT899" s="164" t="s">
        <v>184</v>
      </c>
      <c r="AU899" s="164" t="s">
        <v>82</v>
      </c>
      <c r="AV899" s="14" t="s">
        <v>180</v>
      </c>
      <c r="AW899" s="14" t="s">
        <v>186</v>
      </c>
      <c r="AX899" s="14" t="s">
        <v>80</v>
      </c>
      <c r="AY899" s="164" t="s">
        <v>174</v>
      </c>
    </row>
    <row r="900" spans="2:65" s="1" customFormat="1" ht="24.2" customHeight="1">
      <c r="B900" s="32"/>
      <c r="C900" s="132" t="s">
        <v>1277</v>
      </c>
      <c r="D900" s="132" t="s">
        <v>176</v>
      </c>
      <c r="E900" s="133" t="s">
        <v>1278</v>
      </c>
      <c r="F900" s="134" t="s">
        <v>1279</v>
      </c>
      <c r="G900" s="135" t="s">
        <v>133</v>
      </c>
      <c r="H900" s="136">
        <v>1135.18</v>
      </c>
      <c r="I900" s="137"/>
      <c r="J900" s="138">
        <f>ROUND(I900*H900,2)</f>
        <v>0</v>
      </c>
      <c r="K900" s="134" t="s">
        <v>179</v>
      </c>
      <c r="L900" s="32"/>
      <c r="M900" s="139" t="s">
        <v>21</v>
      </c>
      <c r="N900" s="140" t="s">
        <v>44</v>
      </c>
      <c r="P900" s="141">
        <f>O900*H900</f>
        <v>0</v>
      </c>
      <c r="Q900" s="141">
        <v>1.0000000000000001E-5</v>
      </c>
      <c r="R900" s="141">
        <f>Q900*H900</f>
        <v>1.1351800000000002E-2</v>
      </c>
      <c r="S900" s="141">
        <v>0</v>
      </c>
      <c r="T900" s="142">
        <f>S900*H900</f>
        <v>0</v>
      </c>
      <c r="AR900" s="143" t="s">
        <v>315</v>
      </c>
      <c r="AT900" s="143" t="s">
        <v>176</v>
      </c>
      <c r="AU900" s="143" t="s">
        <v>82</v>
      </c>
      <c r="AY900" s="17" t="s">
        <v>174</v>
      </c>
      <c r="BE900" s="144">
        <f>IF(N900="základní",J900,0)</f>
        <v>0</v>
      </c>
      <c r="BF900" s="144">
        <f>IF(N900="snížená",J900,0)</f>
        <v>0</v>
      </c>
      <c r="BG900" s="144">
        <f>IF(N900="zákl. přenesená",J900,0)</f>
        <v>0</v>
      </c>
      <c r="BH900" s="144">
        <f>IF(N900="sníž. přenesená",J900,0)</f>
        <v>0</v>
      </c>
      <c r="BI900" s="144">
        <f>IF(N900="nulová",J900,0)</f>
        <v>0</v>
      </c>
      <c r="BJ900" s="17" t="s">
        <v>80</v>
      </c>
      <c r="BK900" s="144">
        <f>ROUND(I900*H900,2)</f>
        <v>0</v>
      </c>
      <c r="BL900" s="17" t="s">
        <v>315</v>
      </c>
      <c r="BM900" s="143" t="s">
        <v>1280</v>
      </c>
    </row>
    <row r="901" spans="2:65" s="1" customFormat="1" ht="11.25">
      <c r="B901" s="32"/>
      <c r="D901" s="145" t="s">
        <v>182</v>
      </c>
      <c r="F901" s="146" t="s">
        <v>1281</v>
      </c>
      <c r="I901" s="147"/>
      <c r="L901" s="32"/>
      <c r="M901" s="148"/>
      <c r="T901" s="53"/>
      <c r="AT901" s="17" t="s">
        <v>182</v>
      </c>
      <c r="AU901" s="17" t="s">
        <v>82</v>
      </c>
    </row>
    <row r="902" spans="2:65" s="13" customFormat="1" ht="11.25">
      <c r="B902" s="156"/>
      <c r="D902" s="150" t="s">
        <v>184</v>
      </c>
      <c r="E902" s="157" t="s">
        <v>21</v>
      </c>
      <c r="F902" s="158" t="s">
        <v>473</v>
      </c>
      <c r="H902" s="159">
        <v>662.74</v>
      </c>
      <c r="I902" s="160"/>
      <c r="L902" s="156"/>
      <c r="M902" s="161"/>
      <c r="T902" s="162"/>
      <c r="AT902" s="157" t="s">
        <v>184</v>
      </c>
      <c r="AU902" s="157" t="s">
        <v>82</v>
      </c>
      <c r="AV902" s="13" t="s">
        <v>82</v>
      </c>
      <c r="AW902" s="13" t="s">
        <v>186</v>
      </c>
      <c r="AX902" s="13" t="s">
        <v>73</v>
      </c>
      <c r="AY902" s="157" t="s">
        <v>174</v>
      </c>
    </row>
    <row r="903" spans="2:65" s="13" customFormat="1" ht="11.25">
      <c r="B903" s="156"/>
      <c r="D903" s="150" t="s">
        <v>184</v>
      </c>
      <c r="E903" s="157" t="s">
        <v>21</v>
      </c>
      <c r="F903" s="158" t="s">
        <v>476</v>
      </c>
      <c r="H903" s="159">
        <v>242.85</v>
      </c>
      <c r="I903" s="160"/>
      <c r="L903" s="156"/>
      <c r="M903" s="161"/>
      <c r="T903" s="162"/>
      <c r="AT903" s="157" t="s">
        <v>184</v>
      </c>
      <c r="AU903" s="157" t="s">
        <v>82</v>
      </c>
      <c r="AV903" s="13" t="s">
        <v>82</v>
      </c>
      <c r="AW903" s="13" t="s">
        <v>186</v>
      </c>
      <c r="AX903" s="13" t="s">
        <v>73</v>
      </c>
      <c r="AY903" s="157" t="s">
        <v>174</v>
      </c>
    </row>
    <row r="904" spans="2:65" s="13" customFormat="1" ht="11.25">
      <c r="B904" s="156"/>
      <c r="D904" s="150" t="s">
        <v>184</v>
      </c>
      <c r="E904" s="157" t="s">
        <v>21</v>
      </c>
      <c r="F904" s="158" t="s">
        <v>482</v>
      </c>
      <c r="H904" s="159">
        <v>196.89</v>
      </c>
      <c r="I904" s="160"/>
      <c r="L904" s="156"/>
      <c r="M904" s="161"/>
      <c r="T904" s="162"/>
      <c r="AT904" s="157" t="s">
        <v>184</v>
      </c>
      <c r="AU904" s="157" t="s">
        <v>82</v>
      </c>
      <c r="AV904" s="13" t="s">
        <v>82</v>
      </c>
      <c r="AW904" s="13" t="s">
        <v>186</v>
      </c>
      <c r="AX904" s="13" t="s">
        <v>73</v>
      </c>
      <c r="AY904" s="157" t="s">
        <v>174</v>
      </c>
    </row>
    <row r="905" spans="2:65" s="13" customFormat="1" ht="11.25">
      <c r="B905" s="156"/>
      <c r="D905" s="150" t="s">
        <v>184</v>
      </c>
      <c r="E905" s="157" t="s">
        <v>21</v>
      </c>
      <c r="F905" s="158" t="s">
        <v>485</v>
      </c>
      <c r="H905" s="159">
        <v>32.700000000000003</v>
      </c>
      <c r="I905" s="160"/>
      <c r="L905" s="156"/>
      <c r="M905" s="161"/>
      <c r="T905" s="162"/>
      <c r="AT905" s="157" t="s">
        <v>184</v>
      </c>
      <c r="AU905" s="157" t="s">
        <v>82</v>
      </c>
      <c r="AV905" s="13" t="s">
        <v>82</v>
      </c>
      <c r="AW905" s="13" t="s">
        <v>186</v>
      </c>
      <c r="AX905" s="13" t="s">
        <v>73</v>
      </c>
      <c r="AY905" s="157" t="s">
        <v>174</v>
      </c>
    </row>
    <row r="906" spans="2:65" s="14" customFormat="1" ht="11.25">
      <c r="B906" s="163"/>
      <c r="D906" s="150" t="s">
        <v>184</v>
      </c>
      <c r="E906" s="164" t="s">
        <v>21</v>
      </c>
      <c r="F906" s="165" t="s">
        <v>226</v>
      </c>
      <c r="H906" s="166">
        <v>1135.18</v>
      </c>
      <c r="I906" s="167"/>
      <c r="L906" s="163"/>
      <c r="M906" s="168"/>
      <c r="T906" s="169"/>
      <c r="AT906" s="164" t="s">
        <v>184</v>
      </c>
      <c r="AU906" s="164" t="s">
        <v>82</v>
      </c>
      <c r="AV906" s="14" t="s">
        <v>180</v>
      </c>
      <c r="AW906" s="14" t="s">
        <v>186</v>
      </c>
      <c r="AX906" s="14" t="s">
        <v>80</v>
      </c>
      <c r="AY906" s="164" t="s">
        <v>174</v>
      </c>
    </row>
    <row r="907" spans="2:65" s="1" customFormat="1" ht="44.25" customHeight="1">
      <c r="B907" s="32"/>
      <c r="C907" s="132" t="s">
        <v>1282</v>
      </c>
      <c r="D907" s="132" t="s">
        <v>176</v>
      </c>
      <c r="E907" s="133" t="s">
        <v>1283</v>
      </c>
      <c r="F907" s="134" t="s">
        <v>1284</v>
      </c>
      <c r="G907" s="135" t="s">
        <v>133</v>
      </c>
      <c r="H907" s="136">
        <v>871.03800000000001</v>
      </c>
      <c r="I907" s="137"/>
      <c r="J907" s="138">
        <f>ROUND(I907*H907,2)</f>
        <v>0</v>
      </c>
      <c r="K907" s="134" t="s">
        <v>179</v>
      </c>
      <c r="L907" s="32"/>
      <c r="M907" s="139" t="s">
        <v>21</v>
      </c>
      <c r="N907" s="140" t="s">
        <v>44</v>
      </c>
      <c r="P907" s="141">
        <f>O907*H907</f>
        <v>0</v>
      </c>
      <c r="Q907" s="141">
        <v>2.5999999999999998E-4</v>
      </c>
      <c r="R907" s="141">
        <f>Q907*H907</f>
        <v>0.22646987999999998</v>
      </c>
      <c r="S907" s="141">
        <v>0</v>
      </c>
      <c r="T907" s="142">
        <f>S907*H907</f>
        <v>0</v>
      </c>
      <c r="AR907" s="143" t="s">
        <v>315</v>
      </c>
      <c r="AT907" s="143" t="s">
        <v>176</v>
      </c>
      <c r="AU907" s="143" t="s">
        <v>82</v>
      </c>
      <c r="AY907" s="17" t="s">
        <v>174</v>
      </c>
      <c r="BE907" s="144">
        <f>IF(N907="základní",J907,0)</f>
        <v>0</v>
      </c>
      <c r="BF907" s="144">
        <f>IF(N907="snížená",J907,0)</f>
        <v>0</v>
      </c>
      <c r="BG907" s="144">
        <f>IF(N907="zákl. přenesená",J907,0)</f>
        <v>0</v>
      </c>
      <c r="BH907" s="144">
        <f>IF(N907="sníž. přenesená",J907,0)</f>
        <v>0</v>
      </c>
      <c r="BI907" s="144">
        <f>IF(N907="nulová",J907,0)</f>
        <v>0</v>
      </c>
      <c r="BJ907" s="17" t="s">
        <v>80</v>
      </c>
      <c r="BK907" s="144">
        <f>ROUND(I907*H907,2)</f>
        <v>0</v>
      </c>
      <c r="BL907" s="17" t="s">
        <v>315</v>
      </c>
      <c r="BM907" s="143" t="s">
        <v>1285</v>
      </c>
    </row>
    <row r="908" spans="2:65" s="1" customFormat="1" ht="11.25">
      <c r="B908" s="32"/>
      <c r="D908" s="145" t="s">
        <v>182</v>
      </c>
      <c r="F908" s="146" t="s">
        <v>1286</v>
      </c>
      <c r="I908" s="147"/>
      <c r="L908" s="32"/>
      <c r="M908" s="148"/>
      <c r="T908" s="53"/>
      <c r="AT908" s="17" t="s">
        <v>182</v>
      </c>
      <c r="AU908" s="17" t="s">
        <v>82</v>
      </c>
    </row>
    <row r="909" spans="2:65" s="13" customFormat="1" ht="11.25">
      <c r="B909" s="156"/>
      <c r="D909" s="150" t="s">
        <v>184</v>
      </c>
      <c r="E909" s="157" t="s">
        <v>21</v>
      </c>
      <c r="F909" s="158" t="s">
        <v>1214</v>
      </c>
      <c r="H909" s="159">
        <v>871.03800000000001</v>
      </c>
      <c r="I909" s="160"/>
      <c r="L909" s="156"/>
      <c r="M909" s="192"/>
      <c r="N909" s="193"/>
      <c r="O909" s="193"/>
      <c r="P909" s="193"/>
      <c r="Q909" s="193"/>
      <c r="R909" s="193"/>
      <c r="S909" s="193"/>
      <c r="T909" s="194"/>
      <c r="AT909" s="157" t="s">
        <v>184</v>
      </c>
      <c r="AU909" s="157" t="s">
        <v>82</v>
      </c>
      <c r="AV909" s="13" t="s">
        <v>82</v>
      </c>
      <c r="AW909" s="13" t="s">
        <v>186</v>
      </c>
      <c r="AX909" s="13" t="s">
        <v>80</v>
      </c>
      <c r="AY909" s="157" t="s">
        <v>174</v>
      </c>
    </row>
    <row r="910" spans="2:65" s="1" customFormat="1" ht="6.95" customHeight="1">
      <c r="B910" s="41"/>
      <c r="C910" s="42"/>
      <c r="D910" s="42"/>
      <c r="E910" s="42"/>
      <c r="F910" s="42"/>
      <c r="G910" s="42"/>
      <c r="H910" s="42"/>
      <c r="I910" s="42"/>
      <c r="J910" s="42"/>
      <c r="K910" s="42"/>
      <c r="L910" s="32"/>
    </row>
  </sheetData>
  <sheetProtection algorithmName="SHA-512" hashValue="W/jZEbz7sPX4pMgTHbld5F4QEMZjBWfTzxB9RzpgLxOW9qMIQt4yPHLd869zTSZOQ2n9e0BlCQw8CNyLR/BOMw==" saltValue="cgEKp7tqfdt5vtb1yNxWwoVAj1FW+yFOoNAlMBQz9RE6IUpWApZ9fAJpSJRn1f1yL6D6u0uHfZmSg6zIrj/c1A==" spinCount="100000" sheet="1" objects="1" scenarios="1" formatColumns="0" formatRows="0" autoFilter="0"/>
  <autoFilter ref="C101:K909" xr:uid="{00000000-0009-0000-0000-000002000000}"/>
  <mergeCells count="12">
    <mergeCell ref="E94:H94"/>
    <mergeCell ref="L2:V2"/>
    <mergeCell ref="E50:H50"/>
    <mergeCell ref="E52:H52"/>
    <mergeCell ref="E54:H54"/>
    <mergeCell ref="E90:H90"/>
    <mergeCell ref="E92:H92"/>
    <mergeCell ref="E7:H7"/>
    <mergeCell ref="E9:H9"/>
    <mergeCell ref="E11:H11"/>
    <mergeCell ref="E20:H20"/>
    <mergeCell ref="E29:H29"/>
  </mergeCells>
  <hyperlinks>
    <hyperlink ref="F106" r:id="rId1" xr:uid="{00000000-0004-0000-0200-000000000000}"/>
    <hyperlink ref="F113" r:id="rId2" xr:uid="{00000000-0004-0000-0200-000001000000}"/>
    <hyperlink ref="F119" r:id="rId3" xr:uid="{00000000-0004-0000-0200-000002000000}"/>
    <hyperlink ref="F125" r:id="rId4" xr:uid="{00000000-0004-0000-0200-000003000000}"/>
    <hyperlink ref="F129" r:id="rId5" xr:uid="{00000000-0004-0000-0200-000004000000}"/>
    <hyperlink ref="F135" r:id="rId6" xr:uid="{00000000-0004-0000-0200-000005000000}"/>
    <hyperlink ref="F142" r:id="rId7" xr:uid="{00000000-0004-0000-0200-000006000000}"/>
    <hyperlink ref="F148" r:id="rId8" xr:uid="{00000000-0004-0000-0200-000007000000}"/>
    <hyperlink ref="F152" r:id="rId9" xr:uid="{00000000-0004-0000-0200-000008000000}"/>
    <hyperlink ref="F156" r:id="rId10" xr:uid="{00000000-0004-0000-0200-000009000000}"/>
    <hyperlink ref="F160" r:id="rId11" xr:uid="{00000000-0004-0000-0200-00000A000000}"/>
    <hyperlink ref="F165" r:id="rId12" xr:uid="{00000000-0004-0000-0200-00000B000000}"/>
    <hyperlink ref="F172" r:id="rId13" xr:uid="{00000000-0004-0000-0200-00000C000000}"/>
    <hyperlink ref="F180" r:id="rId14" xr:uid="{00000000-0004-0000-0200-00000D000000}"/>
    <hyperlink ref="F187" r:id="rId15" xr:uid="{00000000-0004-0000-0200-00000E000000}"/>
    <hyperlink ref="F190" r:id="rId16" xr:uid="{00000000-0004-0000-0200-00000F000000}"/>
    <hyperlink ref="F247" r:id="rId17" xr:uid="{00000000-0004-0000-0200-000010000000}"/>
    <hyperlink ref="F255" r:id="rId18" xr:uid="{00000000-0004-0000-0200-000011000000}"/>
    <hyperlink ref="F263" r:id="rId19" xr:uid="{00000000-0004-0000-0200-000012000000}"/>
    <hyperlink ref="F269" r:id="rId20" xr:uid="{00000000-0004-0000-0200-000013000000}"/>
    <hyperlink ref="F276" r:id="rId21" xr:uid="{00000000-0004-0000-0200-000014000000}"/>
    <hyperlink ref="F280" r:id="rId22" xr:uid="{00000000-0004-0000-0200-000015000000}"/>
    <hyperlink ref="F284" r:id="rId23" xr:uid="{00000000-0004-0000-0200-000016000000}"/>
    <hyperlink ref="F304" r:id="rId24" xr:uid="{00000000-0004-0000-0200-000017000000}"/>
    <hyperlink ref="F307" r:id="rId25" xr:uid="{00000000-0004-0000-0200-000018000000}"/>
    <hyperlink ref="F317" r:id="rId26" xr:uid="{00000000-0004-0000-0200-000019000000}"/>
    <hyperlink ref="F320" r:id="rId27" xr:uid="{00000000-0004-0000-0200-00001A000000}"/>
    <hyperlink ref="F349" r:id="rId28" xr:uid="{00000000-0004-0000-0200-00001B000000}"/>
    <hyperlink ref="F383" r:id="rId29" xr:uid="{00000000-0004-0000-0200-00001C000000}"/>
    <hyperlink ref="F386" r:id="rId30" xr:uid="{00000000-0004-0000-0200-00001D000000}"/>
    <hyperlink ref="F401" r:id="rId31" xr:uid="{00000000-0004-0000-0200-00001E000000}"/>
    <hyperlink ref="F404" r:id="rId32" xr:uid="{00000000-0004-0000-0200-00001F000000}"/>
    <hyperlink ref="F407" r:id="rId33" xr:uid="{00000000-0004-0000-0200-000020000000}"/>
    <hyperlink ref="F410" r:id="rId34" xr:uid="{00000000-0004-0000-0200-000021000000}"/>
    <hyperlink ref="F433" r:id="rId35" xr:uid="{00000000-0004-0000-0200-000022000000}"/>
    <hyperlink ref="F436" r:id="rId36" xr:uid="{00000000-0004-0000-0200-000023000000}"/>
    <hyperlink ref="F439" r:id="rId37" xr:uid="{00000000-0004-0000-0200-000024000000}"/>
    <hyperlink ref="F442" r:id="rId38" xr:uid="{00000000-0004-0000-0200-000025000000}"/>
    <hyperlink ref="F457" r:id="rId39" xr:uid="{00000000-0004-0000-0200-000026000000}"/>
    <hyperlink ref="F460" r:id="rId40" xr:uid="{00000000-0004-0000-0200-000027000000}"/>
    <hyperlink ref="F463" r:id="rId41" xr:uid="{00000000-0004-0000-0200-000028000000}"/>
    <hyperlink ref="F469" r:id="rId42" xr:uid="{00000000-0004-0000-0200-000029000000}"/>
    <hyperlink ref="F529" r:id="rId43" xr:uid="{00000000-0004-0000-0200-00002A000000}"/>
    <hyperlink ref="F565" r:id="rId44" xr:uid="{00000000-0004-0000-0200-00002B000000}"/>
    <hyperlink ref="F601" r:id="rId45" xr:uid="{00000000-0004-0000-0200-00002C000000}"/>
    <hyperlink ref="F604" r:id="rId46" xr:uid="{00000000-0004-0000-0200-00002D000000}"/>
    <hyperlink ref="F607" r:id="rId47" xr:uid="{00000000-0004-0000-0200-00002E000000}"/>
    <hyperlink ref="F610" r:id="rId48" xr:uid="{00000000-0004-0000-0200-00002F000000}"/>
    <hyperlink ref="F613" r:id="rId49" xr:uid="{00000000-0004-0000-0200-000030000000}"/>
    <hyperlink ref="F651" r:id="rId50" xr:uid="{00000000-0004-0000-0200-000031000000}"/>
    <hyperlink ref="F654" r:id="rId51" xr:uid="{00000000-0004-0000-0200-000032000000}"/>
    <hyperlink ref="F657" r:id="rId52" xr:uid="{00000000-0004-0000-0200-000033000000}"/>
    <hyperlink ref="F660" r:id="rId53" xr:uid="{00000000-0004-0000-0200-000034000000}"/>
    <hyperlink ref="F673" r:id="rId54" xr:uid="{00000000-0004-0000-0200-000035000000}"/>
    <hyperlink ref="F682" r:id="rId55" xr:uid="{00000000-0004-0000-0200-000036000000}"/>
    <hyperlink ref="F685" r:id="rId56" xr:uid="{00000000-0004-0000-0200-000037000000}"/>
    <hyperlink ref="F688" r:id="rId57" xr:uid="{00000000-0004-0000-0200-000038000000}"/>
    <hyperlink ref="F691" r:id="rId58" xr:uid="{00000000-0004-0000-0200-000039000000}"/>
    <hyperlink ref="F694" r:id="rId59" xr:uid="{00000000-0004-0000-0200-00003A000000}"/>
    <hyperlink ref="F697" r:id="rId60" xr:uid="{00000000-0004-0000-0200-00003B000000}"/>
    <hyperlink ref="F700" r:id="rId61" xr:uid="{00000000-0004-0000-0200-00003C000000}"/>
    <hyperlink ref="F703" r:id="rId62" xr:uid="{00000000-0004-0000-0200-00003D000000}"/>
    <hyperlink ref="F712" r:id="rId63" xr:uid="{00000000-0004-0000-0200-00003E000000}"/>
    <hyperlink ref="F758" r:id="rId64" xr:uid="{00000000-0004-0000-0200-00003F000000}"/>
    <hyperlink ref="F806" r:id="rId65" xr:uid="{00000000-0004-0000-0200-000040000000}"/>
    <hyperlink ref="F809" r:id="rId66" xr:uid="{00000000-0004-0000-0200-000041000000}"/>
    <hyperlink ref="F812" r:id="rId67" xr:uid="{00000000-0004-0000-0200-000042000000}"/>
    <hyperlink ref="F821" r:id="rId68" xr:uid="{00000000-0004-0000-0200-000043000000}"/>
    <hyperlink ref="F861" r:id="rId69" xr:uid="{00000000-0004-0000-0200-000044000000}"/>
    <hyperlink ref="F901" r:id="rId70" xr:uid="{00000000-0004-0000-0200-000045000000}"/>
    <hyperlink ref="F908" r:id="rId71" xr:uid="{00000000-0004-0000-0200-000046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7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159"/>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2"/>
      <c r="M2" s="222"/>
      <c r="N2" s="222"/>
      <c r="O2" s="222"/>
      <c r="P2" s="222"/>
      <c r="Q2" s="222"/>
      <c r="R2" s="222"/>
      <c r="S2" s="222"/>
      <c r="T2" s="222"/>
      <c r="U2" s="222"/>
      <c r="V2" s="222"/>
      <c r="AT2" s="17" t="s">
        <v>93</v>
      </c>
    </row>
    <row r="3" spans="2:46" ht="6.95" hidden="1" customHeight="1">
      <c r="B3" s="18"/>
      <c r="C3" s="19"/>
      <c r="D3" s="19"/>
      <c r="E3" s="19"/>
      <c r="F3" s="19"/>
      <c r="G3" s="19"/>
      <c r="H3" s="19"/>
      <c r="I3" s="19"/>
      <c r="J3" s="19"/>
      <c r="K3" s="19"/>
      <c r="L3" s="20"/>
      <c r="AT3" s="17" t="s">
        <v>82</v>
      </c>
    </row>
    <row r="4" spans="2:46" ht="24.95" hidden="1" customHeight="1">
      <c r="B4" s="20"/>
      <c r="D4" s="21" t="s">
        <v>138</v>
      </c>
      <c r="L4" s="20"/>
      <c r="M4" s="91" t="s">
        <v>10</v>
      </c>
      <c r="AT4" s="17" t="s">
        <v>4</v>
      </c>
    </row>
    <row r="5" spans="2:46" ht="6.95" hidden="1" customHeight="1">
      <c r="B5" s="20"/>
      <c r="L5" s="20"/>
    </row>
    <row r="6" spans="2:46" ht="12" hidden="1" customHeight="1">
      <c r="B6" s="20"/>
      <c r="D6" s="27" t="s">
        <v>16</v>
      </c>
      <c r="L6" s="20"/>
    </row>
    <row r="7" spans="2:46" ht="26.25" hidden="1" customHeight="1">
      <c r="B7" s="20"/>
      <c r="E7" s="252" t="str">
        <f>'Rekapitulace stavby'!K6</f>
        <v>Modernizace a rozšíření centrální sterilizace CS I v pavilonu A – Masarykova nem. v Ústí nad Labem</v>
      </c>
      <c r="F7" s="253"/>
      <c r="G7" s="253"/>
      <c r="H7" s="253"/>
      <c r="L7" s="20"/>
    </row>
    <row r="8" spans="2:46" ht="12" hidden="1" customHeight="1">
      <c r="B8" s="20"/>
      <c r="D8" s="27" t="s">
        <v>139</v>
      </c>
      <c r="L8" s="20"/>
    </row>
    <row r="9" spans="2:46" s="1" customFormat="1" ht="16.5" hidden="1" customHeight="1">
      <c r="B9" s="32"/>
      <c r="E9" s="252" t="s">
        <v>140</v>
      </c>
      <c r="F9" s="254"/>
      <c r="G9" s="254"/>
      <c r="H9" s="254"/>
      <c r="L9" s="32"/>
    </row>
    <row r="10" spans="2:46" s="1" customFormat="1" ht="12" hidden="1" customHeight="1">
      <c r="B10" s="32"/>
      <c r="D10" s="27" t="s">
        <v>141</v>
      </c>
      <c r="L10" s="32"/>
    </row>
    <row r="11" spans="2:46" s="1" customFormat="1" ht="16.5" hidden="1" customHeight="1">
      <c r="B11" s="32"/>
      <c r="E11" s="215" t="s">
        <v>1287</v>
      </c>
      <c r="F11" s="254"/>
      <c r="G11" s="254"/>
      <c r="H11" s="254"/>
      <c r="L11" s="32"/>
    </row>
    <row r="12" spans="2:46" s="1" customFormat="1" ht="11.25" hidden="1">
      <c r="B12" s="32"/>
      <c r="L12" s="32"/>
    </row>
    <row r="13" spans="2:46" s="1" customFormat="1" ht="12" hidden="1" customHeight="1">
      <c r="B13" s="32"/>
      <c r="D13" s="27" t="s">
        <v>18</v>
      </c>
      <c r="F13" s="25" t="s">
        <v>21</v>
      </c>
      <c r="I13" s="27" t="s">
        <v>20</v>
      </c>
      <c r="J13" s="25" t="s">
        <v>21</v>
      </c>
      <c r="L13" s="32"/>
    </row>
    <row r="14" spans="2:46" s="1" customFormat="1" ht="12" hidden="1" customHeight="1">
      <c r="B14" s="32"/>
      <c r="D14" s="27" t="s">
        <v>22</v>
      </c>
      <c r="F14" s="25" t="s">
        <v>23</v>
      </c>
      <c r="I14" s="27" t="s">
        <v>24</v>
      </c>
      <c r="J14" s="49" t="str">
        <f>'Rekapitulace stavby'!AN8</f>
        <v>30. 11. 2023</v>
      </c>
      <c r="L14" s="32"/>
    </row>
    <row r="15" spans="2:46" s="1" customFormat="1" ht="10.9" hidden="1" customHeight="1">
      <c r="B15" s="32"/>
      <c r="L15" s="32"/>
    </row>
    <row r="16" spans="2:46" s="1" customFormat="1" ht="12" hidden="1" customHeight="1">
      <c r="B16" s="32"/>
      <c r="D16" s="27" t="s">
        <v>26</v>
      </c>
      <c r="I16" s="27" t="s">
        <v>27</v>
      </c>
      <c r="J16" s="25" t="s">
        <v>28</v>
      </c>
      <c r="L16" s="32"/>
    </row>
    <row r="17" spans="2:12" s="1" customFormat="1" ht="18" hidden="1" customHeight="1">
      <c r="B17" s="32"/>
      <c r="E17" s="25" t="s">
        <v>29</v>
      </c>
      <c r="I17" s="27" t="s">
        <v>30</v>
      </c>
      <c r="J17" s="25" t="s">
        <v>21</v>
      </c>
      <c r="L17" s="32"/>
    </row>
    <row r="18" spans="2:12" s="1" customFormat="1" ht="6.95" hidden="1" customHeight="1">
      <c r="B18" s="32"/>
      <c r="L18" s="32"/>
    </row>
    <row r="19" spans="2:12" s="1" customFormat="1" ht="12" hidden="1" customHeight="1">
      <c r="B19" s="32"/>
      <c r="D19" s="27" t="s">
        <v>31</v>
      </c>
      <c r="I19" s="27" t="s">
        <v>27</v>
      </c>
      <c r="J19" s="28" t="str">
        <f>'Rekapitulace stavby'!AN13</f>
        <v>Vyplň údaj</v>
      </c>
      <c r="L19" s="32"/>
    </row>
    <row r="20" spans="2:12" s="1" customFormat="1" ht="18" hidden="1" customHeight="1">
      <c r="B20" s="32"/>
      <c r="E20" s="255" t="str">
        <f>'Rekapitulace stavby'!E14</f>
        <v>Vyplň údaj</v>
      </c>
      <c r="F20" s="221"/>
      <c r="G20" s="221"/>
      <c r="H20" s="221"/>
      <c r="I20" s="27" t="s">
        <v>30</v>
      </c>
      <c r="J20" s="28" t="str">
        <f>'Rekapitulace stavby'!AN14</f>
        <v>Vyplň údaj</v>
      </c>
      <c r="L20" s="32"/>
    </row>
    <row r="21" spans="2:12" s="1" customFormat="1" ht="6.95" hidden="1" customHeight="1">
      <c r="B21" s="32"/>
      <c r="L21" s="32"/>
    </row>
    <row r="22" spans="2:12" s="1" customFormat="1" ht="12" hidden="1" customHeight="1">
      <c r="B22" s="32"/>
      <c r="D22" s="27" t="s">
        <v>33</v>
      </c>
      <c r="I22" s="27" t="s">
        <v>27</v>
      </c>
      <c r="J22" s="25" t="s">
        <v>34</v>
      </c>
      <c r="L22" s="32"/>
    </row>
    <row r="23" spans="2:12" s="1" customFormat="1" ht="18" hidden="1" customHeight="1">
      <c r="B23" s="32"/>
      <c r="E23" s="25" t="s">
        <v>35</v>
      </c>
      <c r="I23" s="27" t="s">
        <v>30</v>
      </c>
      <c r="J23" s="25" t="s">
        <v>21</v>
      </c>
      <c r="L23" s="32"/>
    </row>
    <row r="24" spans="2:12" s="1" customFormat="1" ht="6.95" hidden="1" customHeight="1">
      <c r="B24" s="32"/>
      <c r="L24" s="32"/>
    </row>
    <row r="25" spans="2:12" s="1" customFormat="1" ht="12" hidden="1" customHeight="1">
      <c r="B25" s="32"/>
      <c r="D25" s="27" t="s">
        <v>36</v>
      </c>
      <c r="I25" s="27" t="s">
        <v>27</v>
      </c>
      <c r="J25" s="25" t="s">
        <v>34</v>
      </c>
      <c r="L25" s="32"/>
    </row>
    <row r="26" spans="2:12" s="1" customFormat="1" ht="18" hidden="1" customHeight="1">
      <c r="B26" s="32"/>
      <c r="E26" s="25" t="s">
        <v>35</v>
      </c>
      <c r="I26" s="27" t="s">
        <v>30</v>
      </c>
      <c r="J26" s="25" t="s">
        <v>21</v>
      </c>
      <c r="L26" s="32"/>
    </row>
    <row r="27" spans="2:12" s="1" customFormat="1" ht="6.95" hidden="1" customHeight="1">
      <c r="B27" s="32"/>
      <c r="L27" s="32"/>
    </row>
    <row r="28" spans="2:12" s="1" customFormat="1" ht="12" hidden="1" customHeight="1">
      <c r="B28" s="32"/>
      <c r="D28" s="27" t="s">
        <v>37</v>
      </c>
      <c r="L28" s="32"/>
    </row>
    <row r="29" spans="2:12" s="7" customFormat="1" ht="71.25" hidden="1" customHeight="1">
      <c r="B29" s="92"/>
      <c r="E29" s="226" t="s">
        <v>38</v>
      </c>
      <c r="F29" s="226"/>
      <c r="G29" s="226"/>
      <c r="H29" s="226"/>
      <c r="L29" s="92"/>
    </row>
    <row r="30" spans="2:12" s="1" customFormat="1" ht="6.95" hidden="1" customHeight="1">
      <c r="B30" s="32"/>
      <c r="L30" s="32"/>
    </row>
    <row r="31" spans="2:12" s="1" customFormat="1" ht="6.95" hidden="1" customHeight="1">
      <c r="B31" s="32"/>
      <c r="D31" s="50"/>
      <c r="E31" s="50"/>
      <c r="F31" s="50"/>
      <c r="G31" s="50"/>
      <c r="H31" s="50"/>
      <c r="I31" s="50"/>
      <c r="J31" s="50"/>
      <c r="K31" s="50"/>
      <c r="L31" s="32"/>
    </row>
    <row r="32" spans="2:12" s="1" customFormat="1" ht="25.35" hidden="1" customHeight="1">
      <c r="B32" s="32"/>
      <c r="D32" s="93" t="s">
        <v>39</v>
      </c>
      <c r="J32" s="63">
        <f>ROUND(J86, 2)</f>
        <v>0</v>
      </c>
      <c r="L32" s="32"/>
    </row>
    <row r="33" spans="2:12" s="1" customFormat="1" ht="6.95" hidden="1" customHeight="1">
      <c r="B33" s="32"/>
      <c r="D33" s="50"/>
      <c r="E33" s="50"/>
      <c r="F33" s="50"/>
      <c r="G33" s="50"/>
      <c r="H33" s="50"/>
      <c r="I33" s="50"/>
      <c r="J33" s="50"/>
      <c r="K33" s="50"/>
      <c r="L33" s="32"/>
    </row>
    <row r="34" spans="2:12" s="1" customFormat="1" ht="14.45" hidden="1" customHeight="1">
      <c r="B34" s="32"/>
      <c r="F34" s="35" t="s">
        <v>41</v>
      </c>
      <c r="I34" s="35" t="s">
        <v>40</v>
      </c>
      <c r="J34" s="35" t="s">
        <v>42</v>
      </c>
      <c r="L34" s="32"/>
    </row>
    <row r="35" spans="2:12" s="1" customFormat="1" ht="14.45" hidden="1" customHeight="1">
      <c r="B35" s="32"/>
      <c r="D35" s="52" t="s">
        <v>43</v>
      </c>
      <c r="E35" s="27" t="s">
        <v>44</v>
      </c>
      <c r="F35" s="83">
        <f>ROUND((SUM(BE86:BE158)),  2)</f>
        <v>0</v>
      </c>
      <c r="I35" s="94">
        <v>0.21</v>
      </c>
      <c r="J35" s="83">
        <f>ROUND(((SUM(BE86:BE158))*I35),  2)</f>
        <v>0</v>
      </c>
      <c r="L35" s="32"/>
    </row>
    <row r="36" spans="2:12" s="1" customFormat="1" ht="14.45" hidden="1" customHeight="1">
      <c r="B36" s="32"/>
      <c r="E36" s="27" t="s">
        <v>45</v>
      </c>
      <c r="F36" s="83">
        <f>ROUND((SUM(BF86:BF158)),  2)</f>
        <v>0</v>
      </c>
      <c r="I36" s="94">
        <v>0.15</v>
      </c>
      <c r="J36" s="83">
        <f>ROUND(((SUM(BF86:BF158))*I36),  2)</f>
        <v>0</v>
      </c>
      <c r="L36" s="32"/>
    </row>
    <row r="37" spans="2:12" s="1" customFormat="1" ht="14.45" hidden="1" customHeight="1">
      <c r="B37" s="32"/>
      <c r="E37" s="27" t="s">
        <v>46</v>
      </c>
      <c r="F37" s="83">
        <f>ROUND((SUM(BG86:BG158)),  2)</f>
        <v>0</v>
      </c>
      <c r="I37" s="94">
        <v>0.21</v>
      </c>
      <c r="J37" s="83">
        <f>0</f>
        <v>0</v>
      </c>
      <c r="L37" s="32"/>
    </row>
    <row r="38" spans="2:12" s="1" customFormat="1" ht="14.45" hidden="1" customHeight="1">
      <c r="B38" s="32"/>
      <c r="E38" s="27" t="s">
        <v>47</v>
      </c>
      <c r="F38" s="83">
        <f>ROUND((SUM(BH86:BH158)),  2)</f>
        <v>0</v>
      </c>
      <c r="I38" s="94">
        <v>0.15</v>
      </c>
      <c r="J38" s="83">
        <f>0</f>
        <v>0</v>
      </c>
      <c r="L38" s="32"/>
    </row>
    <row r="39" spans="2:12" s="1" customFormat="1" ht="14.45" hidden="1" customHeight="1">
      <c r="B39" s="32"/>
      <c r="E39" s="27" t="s">
        <v>48</v>
      </c>
      <c r="F39" s="83">
        <f>ROUND((SUM(BI86:BI158)),  2)</f>
        <v>0</v>
      </c>
      <c r="I39" s="94">
        <v>0</v>
      </c>
      <c r="J39" s="83">
        <f>0</f>
        <v>0</v>
      </c>
      <c r="L39" s="32"/>
    </row>
    <row r="40" spans="2:12" s="1" customFormat="1" ht="6.95" hidden="1" customHeight="1">
      <c r="B40" s="32"/>
      <c r="L40" s="32"/>
    </row>
    <row r="41" spans="2:12" s="1" customFormat="1" ht="25.35" hidden="1" customHeight="1">
      <c r="B41" s="32"/>
      <c r="C41" s="95"/>
      <c r="D41" s="96" t="s">
        <v>49</v>
      </c>
      <c r="E41" s="54"/>
      <c r="F41" s="54"/>
      <c r="G41" s="97" t="s">
        <v>50</v>
      </c>
      <c r="H41" s="98" t="s">
        <v>51</v>
      </c>
      <c r="I41" s="54"/>
      <c r="J41" s="99">
        <f>SUM(J32:J39)</f>
        <v>0</v>
      </c>
      <c r="K41" s="100"/>
      <c r="L41" s="32"/>
    </row>
    <row r="42" spans="2:12" s="1" customFormat="1" ht="14.45" hidden="1" customHeight="1">
      <c r="B42" s="41"/>
      <c r="C42" s="42"/>
      <c r="D42" s="42"/>
      <c r="E42" s="42"/>
      <c r="F42" s="42"/>
      <c r="G42" s="42"/>
      <c r="H42" s="42"/>
      <c r="I42" s="42"/>
      <c r="J42" s="42"/>
      <c r="K42" s="42"/>
      <c r="L42" s="32"/>
    </row>
    <row r="43" spans="2:12" ht="11.25" hidden="1"/>
    <row r="44" spans="2:12" ht="11.25" hidden="1"/>
    <row r="45" spans="2:12" ht="11.25" hidden="1"/>
    <row r="46" spans="2:12" s="1" customFormat="1" ht="6.95" customHeight="1">
      <c r="B46" s="43"/>
      <c r="C46" s="44"/>
      <c r="D46" s="44"/>
      <c r="E46" s="44"/>
      <c r="F46" s="44"/>
      <c r="G46" s="44"/>
      <c r="H46" s="44"/>
      <c r="I46" s="44"/>
      <c r="J46" s="44"/>
      <c r="K46" s="44"/>
      <c r="L46" s="32"/>
    </row>
    <row r="47" spans="2:12" s="1" customFormat="1" ht="24.95" customHeight="1">
      <c r="B47" s="32"/>
      <c r="C47" s="21" t="s">
        <v>143</v>
      </c>
      <c r="L47" s="32"/>
    </row>
    <row r="48" spans="2:12" s="1" customFormat="1" ht="6.95" customHeight="1">
      <c r="B48" s="32"/>
      <c r="L48" s="32"/>
    </row>
    <row r="49" spans="2:47" s="1" customFormat="1" ht="12" customHeight="1">
      <c r="B49" s="32"/>
      <c r="C49" s="27" t="s">
        <v>16</v>
      </c>
      <c r="L49" s="32"/>
    </row>
    <row r="50" spans="2:47" s="1" customFormat="1" ht="26.25" customHeight="1">
      <c r="B50" s="32"/>
      <c r="E50" s="252" t="str">
        <f>E7</f>
        <v>Modernizace a rozšíření centrální sterilizace CS I v pavilonu A – Masarykova nem. v Ústí nad Labem</v>
      </c>
      <c r="F50" s="253"/>
      <c r="G50" s="253"/>
      <c r="H50" s="253"/>
      <c r="L50" s="32"/>
    </row>
    <row r="51" spans="2:47" ht="12" customHeight="1">
      <c r="B51" s="20"/>
      <c r="C51" s="27" t="s">
        <v>139</v>
      </c>
      <c r="L51" s="20"/>
    </row>
    <row r="52" spans="2:47" s="1" customFormat="1" ht="16.5" customHeight="1">
      <c r="B52" s="32"/>
      <c r="E52" s="252" t="s">
        <v>140</v>
      </c>
      <c r="F52" s="254"/>
      <c r="G52" s="254"/>
      <c r="H52" s="254"/>
      <c r="L52" s="32"/>
    </row>
    <row r="53" spans="2:47" s="1" customFormat="1" ht="12" customHeight="1">
      <c r="B53" s="32"/>
      <c r="C53" s="27" t="s">
        <v>141</v>
      </c>
      <c r="L53" s="32"/>
    </row>
    <row r="54" spans="2:47" s="1" customFormat="1" ht="16.5" customHeight="1">
      <c r="B54" s="32"/>
      <c r="E54" s="215" t="str">
        <f>E11</f>
        <v>E.6 - Výplně otvorů</v>
      </c>
      <c r="F54" s="254"/>
      <c r="G54" s="254"/>
      <c r="H54" s="254"/>
      <c r="L54" s="32"/>
    </row>
    <row r="55" spans="2:47" s="1" customFormat="1" ht="6.95" customHeight="1">
      <c r="B55" s="32"/>
      <c r="L55" s="32"/>
    </row>
    <row r="56" spans="2:47" s="1" customFormat="1" ht="12" customHeight="1">
      <c r="B56" s="32"/>
      <c r="C56" s="27" t="s">
        <v>22</v>
      </c>
      <c r="F56" s="25" t="str">
        <f>F14</f>
        <v>Ústí nad Labem</v>
      </c>
      <c r="I56" s="27" t="s">
        <v>24</v>
      </c>
      <c r="J56" s="49" t="str">
        <f>IF(J14="","",J14)</f>
        <v>30. 11. 2023</v>
      </c>
      <c r="L56" s="32"/>
    </row>
    <row r="57" spans="2:47" s="1" customFormat="1" ht="6.95" customHeight="1">
      <c r="B57" s="32"/>
      <c r="L57" s="32"/>
    </row>
    <row r="58" spans="2:47" s="1" customFormat="1" ht="15.2" customHeight="1">
      <c r="B58" s="32"/>
      <c r="C58" s="27" t="s">
        <v>26</v>
      </c>
      <c r="F58" s="25" t="str">
        <f>E17</f>
        <v>Krajská zdravotní, a.s.</v>
      </c>
      <c r="I58" s="27" t="s">
        <v>33</v>
      </c>
      <c r="J58" s="30" t="str">
        <f>E23</f>
        <v>Artech spol. s.r.o.</v>
      </c>
      <c r="L58" s="32"/>
    </row>
    <row r="59" spans="2:47" s="1" customFormat="1" ht="15.2" customHeight="1">
      <c r="B59" s="32"/>
      <c r="C59" s="27" t="s">
        <v>31</v>
      </c>
      <c r="F59" s="25" t="str">
        <f>IF(E20="","",E20)</f>
        <v>Vyplň údaj</v>
      </c>
      <c r="I59" s="27" t="s">
        <v>36</v>
      </c>
      <c r="J59" s="30" t="str">
        <f>E26</f>
        <v>Artech spol. s.r.o.</v>
      </c>
      <c r="L59" s="32"/>
    </row>
    <row r="60" spans="2:47" s="1" customFormat="1" ht="10.35" customHeight="1">
      <c r="B60" s="32"/>
      <c r="L60" s="32"/>
    </row>
    <row r="61" spans="2:47" s="1" customFormat="1" ht="29.25" customHeight="1">
      <c r="B61" s="32"/>
      <c r="C61" s="101" t="s">
        <v>144</v>
      </c>
      <c r="D61" s="95"/>
      <c r="E61" s="95"/>
      <c r="F61" s="95"/>
      <c r="G61" s="95"/>
      <c r="H61" s="95"/>
      <c r="I61" s="95"/>
      <c r="J61" s="102" t="s">
        <v>145</v>
      </c>
      <c r="K61" s="95"/>
      <c r="L61" s="32"/>
    </row>
    <row r="62" spans="2:47" s="1" customFormat="1" ht="10.35" customHeight="1">
      <c r="B62" s="32"/>
      <c r="L62" s="32"/>
    </row>
    <row r="63" spans="2:47" s="1" customFormat="1" ht="22.9" customHeight="1">
      <c r="B63" s="32"/>
      <c r="C63" s="103" t="s">
        <v>71</v>
      </c>
      <c r="J63" s="63">
        <f>J86</f>
        <v>0</v>
      </c>
      <c r="L63" s="32"/>
      <c r="AU63" s="17" t="s">
        <v>146</v>
      </c>
    </row>
    <row r="64" spans="2:47" s="8" customFormat="1" ht="24.95" customHeight="1">
      <c r="B64" s="104"/>
      <c r="D64" s="105" t="s">
        <v>1288</v>
      </c>
      <c r="E64" s="106"/>
      <c r="F64" s="106"/>
      <c r="G64" s="106"/>
      <c r="H64" s="106"/>
      <c r="I64" s="106"/>
      <c r="J64" s="107">
        <f>J87</f>
        <v>0</v>
      </c>
      <c r="L64" s="104"/>
    </row>
    <row r="65" spans="2:12" s="1" customFormat="1" ht="21.75" customHeight="1">
      <c r="B65" s="32"/>
      <c r="L65" s="32"/>
    </row>
    <row r="66" spans="2:12" s="1" customFormat="1" ht="6.95" customHeight="1">
      <c r="B66" s="41"/>
      <c r="C66" s="42"/>
      <c r="D66" s="42"/>
      <c r="E66" s="42"/>
      <c r="F66" s="42"/>
      <c r="G66" s="42"/>
      <c r="H66" s="42"/>
      <c r="I66" s="42"/>
      <c r="J66" s="42"/>
      <c r="K66" s="42"/>
      <c r="L66" s="32"/>
    </row>
    <row r="70" spans="2:12" s="1" customFormat="1" ht="6.95" customHeight="1">
      <c r="B70" s="43"/>
      <c r="C70" s="44"/>
      <c r="D70" s="44"/>
      <c r="E70" s="44"/>
      <c r="F70" s="44"/>
      <c r="G70" s="44"/>
      <c r="H70" s="44"/>
      <c r="I70" s="44"/>
      <c r="J70" s="44"/>
      <c r="K70" s="44"/>
      <c r="L70" s="32"/>
    </row>
    <row r="71" spans="2:12" s="1" customFormat="1" ht="24.95" customHeight="1">
      <c r="B71" s="32"/>
      <c r="C71" s="21" t="s">
        <v>159</v>
      </c>
      <c r="L71" s="32"/>
    </row>
    <row r="72" spans="2:12" s="1" customFormat="1" ht="6.95" customHeight="1">
      <c r="B72" s="32"/>
      <c r="L72" s="32"/>
    </row>
    <row r="73" spans="2:12" s="1" customFormat="1" ht="12" customHeight="1">
      <c r="B73" s="32"/>
      <c r="C73" s="27" t="s">
        <v>16</v>
      </c>
      <c r="L73" s="32"/>
    </row>
    <row r="74" spans="2:12" s="1" customFormat="1" ht="26.25" customHeight="1">
      <c r="B74" s="32"/>
      <c r="E74" s="252" t="str">
        <f>E7</f>
        <v>Modernizace a rozšíření centrální sterilizace CS I v pavilonu A – Masarykova nem. v Ústí nad Labem</v>
      </c>
      <c r="F74" s="253"/>
      <c r="G74" s="253"/>
      <c r="H74" s="253"/>
      <c r="L74" s="32"/>
    </row>
    <row r="75" spans="2:12" ht="12" customHeight="1">
      <c r="B75" s="20"/>
      <c r="C75" s="27" t="s">
        <v>139</v>
      </c>
      <c r="L75" s="20"/>
    </row>
    <row r="76" spans="2:12" s="1" customFormat="1" ht="16.5" customHeight="1">
      <c r="B76" s="32"/>
      <c r="E76" s="252" t="s">
        <v>140</v>
      </c>
      <c r="F76" s="254"/>
      <c r="G76" s="254"/>
      <c r="H76" s="254"/>
      <c r="L76" s="32"/>
    </row>
    <row r="77" spans="2:12" s="1" customFormat="1" ht="12" customHeight="1">
      <c r="B77" s="32"/>
      <c r="C77" s="27" t="s">
        <v>141</v>
      </c>
      <c r="L77" s="32"/>
    </row>
    <row r="78" spans="2:12" s="1" customFormat="1" ht="16.5" customHeight="1">
      <c r="B78" s="32"/>
      <c r="E78" s="215" t="str">
        <f>E11</f>
        <v>E.6 - Výplně otvorů</v>
      </c>
      <c r="F78" s="254"/>
      <c r="G78" s="254"/>
      <c r="H78" s="254"/>
      <c r="L78" s="32"/>
    </row>
    <row r="79" spans="2:12" s="1" customFormat="1" ht="6.95" customHeight="1">
      <c r="B79" s="32"/>
      <c r="L79" s="32"/>
    </row>
    <row r="80" spans="2:12" s="1" customFormat="1" ht="12" customHeight="1">
      <c r="B80" s="32"/>
      <c r="C80" s="27" t="s">
        <v>22</v>
      </c>
      <c r="F80" s="25" t="str">
        <f>F14</f>
        <v>Ústí nad Labem</v>
      </c>
      <c r="I80" s="27" t="s">
        <v>24</v>
      </c>
      <c r="J80" s="49" t="str">
        <f>IF(J14="","",J14)</f>
        <v>30. 11. 2023</v>
      </c>
      <c r="L80" s="32"/>
    </row>
    <row r="81" spans="2:65" s="1" customFormat="1" ht="6.95" customHeight="1">
      <c r="B81" s="32"/>
      <c r="L81" s="32"/>
    </row>
    <row r="82" spans="2:65" s="1" customFormat="1" ht="15.2" customHeight="1">
      <c r="B82" s="32"/>
      <c r="C82" s="27" t="s">
        <v>26</v>
      </c>
      <c r="F82" s="25" t="str">
        <f>E17</f>
        <v>Krajská zdravotní, a.s.</v>
      </c>
      <c r="I82" s="27" t="s">
        <v>33</v>
      </c>
      <c r="J82" s="30" t="str">
        <f>E23</f>
        <v>Artech spol. s.r.o.</v>
      </c>
      <c r="L82" s="32"/>
    </row>
    <row r="83" spans="2:65" s="1" customFormat="1" ht="15.2" customHeight="1">
      <c r="B83" s="32"/>
      <c r="C83" s="27" t="s">
        <v>31</v>
      </c>
      <c r="F83" s="25" t="str">
        <f>IF(E20="","",E20)</f>
        <v>Vyplň údaj</v>
      </c>
      <c r="I83" s="27" t="s">
        <v>36</v>
      </c>
      <c r="J83" s="30" t="str">
        <f>E26</f>
        <v>Artech spol. s.r.o.</v>
      </c>
      <c r="L83" s="32"/>
    </row>
    <row r="84" spans="2:65" s="1" customFormat="1" ht="10.35" customHeight="1">
      <c r="B84" s="32"/>
      <c r="L84" s="32"/>
    </row>
    <row r="85" spans="2:65" s="10" customFormat="1" ht="29.25" customHeight="1">
      <c r="B85" s="112"/>
      <c r="C85" s="113" t="s">
        <v>160</v>
      </c>
      <c r="D85" s="114" t="s">
        <v>58</v>
      </c>
      <c r="E85" s="114" t="s">
        <v>54</v>
      </c>
      <c r="F85" s="114" t="s">
        <v>55</v>
      </c>
      <c r="G85" s="114" t="s">
        <v>161</v>
      </c>
      <c r="H85" s="114" t="s">
        <v>162</v>
      </c>
      <c r="I85" s="114" t="s">
        <v>163</v>
      </c>
      <c r="J85" s="114" t="s">
        <v>145</v>
      </c>
      <c r="K85" s="115" t="s">
        <v>164</v>
      </c>
      <c r="L85" s="112"/>
      <c r="M85" s="56" t="s">
        <v>21</v>
      </c>
      <c r="N85" s="57" t="s">
        <v>43</v>
      </c>
      <c r="O85" s="57" t="s">
        <v>165</v>
      </c>
      <c r="P85" s="57" t="s">
        <v>166</v>
      </c>
      <c r="Q85" s="57" t="s">
        <v>167</v>
      </c>
      <c r="R85" s="57" t="s">
        <v>168</v>
      </c>
      <c r="S85" s="57" t="s">
        <v>169</v>
      </c>
      <c r="T85" s="58" t="s">
        <v>170</v>
      </c>
    </row>
    <row r="86" spans="2:65" s="1" customFormat="1" ht="22.9" customHeight="1">
      <c r="B86" s="32"/>
      <c r="C86" s="61" t="s">
        <v>171</v>
      </c>
      <c r="J86" s="116">
        <f>BK86</f>
        <v>0</v>
      </c>
      <c r="L86" s="32"/>
      <c r="M86" s="59"/>
      <c r="N86" s="50"/>
      <c r="O86" s="50"/>
      <c r="P86" s="117">
        <f>P87</f>
        <v>0</v>
      </c>
      <c r="Q86" s="50"/>
      <c r="R86" s="117">
        <f>R87</f>
        <v>0</v>
      </c>
      <c r="S86" s="50"/>
      <c r="T86" s="118">
        <f>T87</f>
        <v>0</v>
      </c>
      <c r="AT86" s="17" t="s">
        <v>72</v>
      </c>
      <c r="AU86" s="17" t="s">
        <v>146</v>
      </c>
      <c r="BK86" s="119">
        <f>BK87</f>
        <v>0</v>
      </c>
    </row>
    <row r="87" spans="2:65" s="11" customFormat="1" ht="25.9" customHeight="1">
      <c r="B87" s="120"/>
      <c r="D87" s="121" t="s">
        <v>72</v>
      </c>
      <c r="E87" s="122" t="s">
        <v>1289</v>
      </c>
      <c r="F87" s="122" t="s">
        <v>92</v>
      </c>
      <c r="I87" s="123"/>
      <c r="J87" s="124">
        <f>BK87</f>
        <v>0</v>
      </c>
      <c r="L87" s="120"/>
      <c r="M87" s="125"/>
      <c r="P87" s="126">
        <f>SUM(P88:P158)</f>
        <v>0</v>
      </c>
      <c r="R87" s="126">
        <f>SUM(R88:R158)</f>
        <v>0</v>
      </c>
      <c r="T87" s="127">
        <f>SUM(T88:T158)</f>
        <v>0</v>
      </c>
      <c r="AR87" s="121" t="s">
        <v>80</v>
      </c>
      <c r="AT87" s="128" t="s">
        <v>72</v>
      </c>
      <c r="AU87" s="128" t="s">
        <v>73</v>
      </c>
      <c r="AY87" s="121" t="s">
        <v>174</v>
      </c>
      <c r="BK87" s="129">
        <f>SUM(BK88:BK158)</f>
        <v>0</v>
      </c>
    </row>
    <row r="88" spans="2:65" s="1" customFormat="1" ht="24.2" customHeight="1">
      <c r="B88" s="32"/>
      <c r="C88" s="132" t="s">
        <v>80</v>
      </c>
      <c r="D88" s="132" t="s">
        <v>176</v>
      </c>
      <c r="E88" s="133" t="s">
        <v>1290</v>
      </c>
      <c r="F88" s="134" t="s">
        <v>1291</v>
      </c>
      <c r="G88" s="135" t="s">
        <v>1292</v>
      </c>
      <c r="H88" s="136">
        <v>1</v>
      </c>
      <c r="I88" s="137"/>
      <c r="J88" s="138">
        <f>ROUND(I88*H88,2)</f>
        <v>0</v>
      </c>
      <c r="K88" s="134" t="s">
        <v>218</v>
      </c>
      <c r="L88" s="32"/>
      <c r="M88" s="139" t="s">
        <v>21</v>
      </c>
      <c r="N88" s="140" t="s">
        <v>44</v>
      </c>
      <c r="P88" s="141">
        <f>O88*H88</f>
        <v>0</v>
      </c>
      <c r="Q88" s="141">
        <v>0</v>
      </c>
      <c r="R88" s="141">
        <f>Q88*H88</f>
        <v>0</v>
      </c>
      <c r="S88" s="141">
        <v>0</v>
      </c>
      <c r="T88" s="142">
        <f>S88*H88</f>
        <v>0</v>
      </c>
      <c r="AR88" s="143" t="s">
        <v>180</v>
      </c>
      <c r="AT88" s="143" t="s">
        <v>176</v>
      </c>
      <c r="AU88" s="143" t="s">
        <v>80</v>
      </c>
      <c r="AY88" s="17" t="s">
        <v>174</v>
      </c>
      <c r="BE88" s="144">
        <f>IF(N88="základní",J88,0)</f>
        <v>0</v>
      </c>
      <c r="BF88" s="144">
        <f>IF(N88="snížená",J88,0)</f>
        <v>0</v>
      </c>
      <c r="BG88" s="144">
        <f>IF(N88="zákl. přenesená",J88,0)</f>
        <v>0</v>
      </c>
      <c r="BH88" s="144">
        <f>IF(N88="sníž. přenesená",J88,0)</f>
        <v>0</v>
      </c>
      <c r="BI88" s="144">
        <f>IF(N88="nulová",J88,0)</f>
        <v>0</v>
      </c>
      <c r="BJ88" s="17" t="s">
        <v>80</v>
      </c>
      <c r="BK88" s="144">
        <f>ROUND(I88*H88,2)</f>
        <v>0</v>
      </c>
      <c r="BL88" s="17" t="s">
        <v>180</v>
      </c>
      <c r="BM88" s="143" t="s">
        <v>82</v>
      </c>
    </row>
    <row r="89" spans="2:65" s="1" customFormat="1" ht="58.5">
      <c r="B89" s="32"/>
      <c r="D89" s="150" t="s">
        <v>220</v>
      </c>
      <c r="F89" s="170" t="s">
        <v>1293</v>
      </c>
      <c r="I89" s="147"/>
      <c r="L89" s="32"/>
      <c r="M89" s="148"/>
      <c r="T89" s="53"/>
      <c r="AT89" s="17" t="s">
        <v>220</v>
      </c>
      <c r="AU89" s="17" t="s">
        <v>80</v>
      </c>
    </row>
    <row r="90" spans="2:65" s="1" customFormat="1" ht="24.2" customHeight="1">
      <c r="B90" s="32"/>
      <c r="C90" s="132" t="s">
        <v>82</v>
      </c>
      <c r="D90" s="132" t="s">
        <v>176</v>
      </c>
      <c r="E90" s="133" t="s">
        <v>1294</v>
      </c>
      <c r="F90" s="134" t="s">
        <v>1295</v>
      </c>
      <c r="G90" s="135" t="s">
        <v>1292</v>
      </c>
      <c r="H90" s="136">
        <v>1</v>
      </c>
      <c r="I90" s="137"/>
      <c r="J90" s="138">
        <f>ROUND(I90*H90,2)</f>
        <v>0</v>
      </c>
      <c r="K90" s="134" t="s">
        <v>218</v>
      </c>
      <c r="L90" s="32"/>
      <c r="M90" s="139" t="s">
        <v>21</v>
      </c>
      <c r="N90" s="140" t="s">
        <v>44</v>
      </c>
      <c r="P90" s="141">
        <f>O90*H90</f>
        <v>0</v>
      </c>
      <c r="Q90" s="141">
        <v>0</v>
      </c>
      <c r="R90" s="141">
        <f>Q90*H90</f>
        <v>0</v>
      </c>
      <c r="S90" s="141">
        <v>0</v>
      </c>
      <c r="T90" s="142">
        <f>S90*H90</f>
        <v>0</v>
      </c>
      <c r="AR90" s="143" t="s">
        <v>180</v>
      </c>
      <c r="AT90" s="143" t="s">
        <v>176</v>
      </c>
      <c r="AU90" s="143" t="s">
        <v>80</v>
      </c>
      <c r="AY90" s="17" t="s">
        <v>174</v>
      </c>
      <c r="BE90" s="144">
        <f>IF(N90="základní",J90,0)</f>
        <v>0</v>
      </c>
      <c r="BF90" s="144">
        <f>IF(N90="snížená",J90,0)</f>
        <v>0</v>
      </c>
      <c r="BG90" s="144">
        <f>IF(N90="zákl. přenesená",J90,0)</f>
        <v>0</v>
      </c>
      <c r="BH90" s="144">
        <f>IF(N90="sníž. přenesená",J90,0)</f>
        <v>0</v>
      </c>
      <c r="BI90" s="144">
        <f>IF(N90="nulová",J90,0)</f>
        <v>0</v>
      </c>
      <c r="BJ90" s="17" t="s">
        <v>80</v>
      </c>
      <c r="BK90" s="144">
        <f>ROUND(I90*H90,2)</f>
        <v>0</v>
      </c>
      <c r="BL90" s="17" t="s">
        <v>180</v>
      </c>
      <c r="BM90" s="143" t="s">
        <v>180</v>
      </c>
    </row>
    <row r="91" spans="2:65" s="1" customFormat="1" ht="58.5">
      <c r="B91" s="32"/>
      <c r="D91" s="150" t="s">
        <v>220</v>
      </c>
      <c r="F91" s="170" t="s">
        <v>1293</v>
      </c>
      <c r="I91" s="147"/>
      <c r="L91" s="32"/>
      <c r="M91" s="148"/>
      <c r="T91" s="53"/>
      <c r="AT91" s="17" t="s">
        <v>220</v>
      </c>
      <c r="AU91" s="17" t="s">
        <v>80</v>
      </c>
    </row>
    <row r="92" spans="2:65" s="1" customFormat="1" ht="24.2" customHeight="1">
      <c r="B92" s="32"/>
      <c r="C92" s="132" t="s">
        <v>108</v>
      </c>
      <c r="D92" s="132" t="s">
        <v>176</v>
      </c>
      <c r="E92" s="133" t="s">
        <v>1296</v>
      </c>
      <c r="F92" s="134" t="s">
        <v>1297</v>
      </c>
      <c r="G92" s="135" t="s">
        <v>1292</v>
      </c>
      <c r="H92" s="136">
        <v>1</v>
      </c>
      <c r="I92" s="137"/>
      <c r="J92" s="138">
        <f>ROUND(I92*H92,2)</f>
        <v>0</v>
      </c>
      <c r="K92" s="134" t="s">
        <v>218</v>
      </c>
      <c r="L92" s="32"/>
      <c r="M92" s="139" t="s">
        <v>21</v>
      </c>
      <c r="N92" s="140" t="s">
        <v>44</v>
      </c>
      <c r="P92" s="141">
        <f>O92*H92</f>
        <v>0</v>
      </c>
      <c r="Q92" s="141">
        <v>0</v>
      </c>
      <c r="R92" s="141">
        <f>Q92*H92</f>
        <v>0</v>
      </c>
      <c r="S92" s="141">
        <v>0</v>
      </c>
      <c r="T92" s="142">
        <f>S92*H92</f>
        <v>0</v>
      </c>
      <c r="AR92" s="143" t="s">
        <v>180</v>
      </c>
      <c r="AT92" s="143" t="s">
        <v>176</v>
      </c>
      <c r="AU92" s="143" t="s">
        <v>80</v>
      </c>
      <c r="AY92" s="17" t="s">
        <v>174</v>
      </c>
      <c r="BE92" s="144">
        <f>IF(N92="základní",J92,0)</f>
        <v>0</v>
      </c>
      <c r="BF92" s="144">
        <f>IF(N92="snížená",J92,0)</f>
        <v>0</v>
      </c>
      <c r="BG92" s="144">
        <f>IF(N92="zákl. přenesená",J92,0)</f>
        <v>0</v>
      </c>
      <c r="BH92" s="144">
        <f>IF(N92="sníž. přenesená",J92,0)</f>
        <v>0</v>
      </c>
      <c r="BI92" s="144">
        <f>IF(N92="nulová",J92,0)</f>
        <v>0</v>
      </c>
      <c r="BJ92" s="17" t="s">
        <v>80</v>
      </c>
      <c r="BK92" s="144">
        <f>ROUND(I92*H92,2)</f>
        <v>0</v>
      </c>
      <c r="BL92" s="17" t="s">
        <v>180</v>
      </c>
      <c r="BM92" s="143" t="s">
        <v>215</v>
      </c>
    </row>
    <row r="93" spans="2:65" s="1" customFormat="1" ht="58.5">
      <c r="B93" s="32"/>
      <c r="D93" s="150" t="s">
        <v>220</v>
      </c>
      <c r="F93" s="170" t="s">
        <v>1293</v>
      </c>
      <c r="I93" s="147"/>
      <c r="L93" s="32"/>
      <c r="M93" s="148"/>
      <c r="T93" s="53"/>
      <c r="AT93" s="17" t="s">
        <v>220</v>
      </c>
      <c r="AU93" s="17" t="s">
        <v>80</v>
      </c>
    </row>
    <row r="94" spans="2:65" s="1" customFormat="1" ht="24.2" customHeight="1">
      <c r="B94" s="32"/>
      <c r="C94" s="132" t="s">
        <v>180</v>
      </c>
      <c r="D94" s="132" t="s">
        <v>176</v>
      </c>
      <c r="E94" s="133" t="s">
        <v>1298</v>
      </c>
      <c r="F94" s="134" t="s">
        <v>1299</v>
      </c>
      <c r="G94" s="135" t="s">
        <v>1292</v>
      </c>
      <c r="H94" s="136">
        <v>4</v>
      </c>
      <c r="I94" s="137"/>
      <c r="J94" s="138">
        <f>ROUND(I94*H94,2)</f>
        <v>0</v>
      </c>
      <c r="K94" s="134" t="s">
        <v>218</v>
      </c>
      <c r="L94" s="32"/>
      <c r="M94" s="139" t="s">
        <v>21</v>
      </c>
      <c r="N94" s="140" t="s">
        <v>44</v>
      </c>
      <c r="P94" s="141">
        <f>O94*H94</f>
        <v>0</v>
      </c>
      <c r="Q94" s="141">
        <v>0</v>
      </c>
      <c r="R94" s="141">
        <f>Q94*H94</f>
        <v>0</v>
      </c>
      <c r="S94" s="141">
        <v>0</v>
      </c>
      <c r="T94" s="142">
        <f>S94*H94</f>
        <v>0</v>
      </c>
      <c r="AR94" s="143" t="s">
        <v>180</v>
      </c>
      <c r="AT94" s="143" t="s">
        <v>176</v>
      </c>
      <c r="AU94" s="143" t="s">
        <v>80</v>
      </c>
      <c r="AY94" s="17" t="s">
        <v>174</v>
      </c>
      <c r="BE94" s="144">
        <f>IF(N94="základní",J94,0)</f>
        <v>0</v>
      </c>
      <c r="BF94" s="144">
        <f>IF(N94="snížená",J94,0)</f>
        <v>0</v>
      </c>
      <c r="BG94" s="144">
        <f>IF(N94="zákl. přenesená",J94,0)</f>
        <v>0</v>
      </c>
      <c r="BH94" s="144">
        <f>IF(N94="sníž. přenesená",J94,0)</f>
        <v>0</v>
      </c>
      <c r="BI94" s="144">
        <f>IF(N94="nulová",J94,0)</f>
        <v>0</v>
      </c>
      <c r="BJ94" s="17" t="s">
        <v>80</v>
      </c>
      <c r="BK94" s="144">
        <f>ROUND(I94*H94,2)</f>
        <v>0</v>
      </c>
      <c r="BL94" s="17" t="s">
        <v>180</v>
      </c>
      <c r="BM94" s="143" t="s">
        <v>234</v>
      </c>
    </row>
    <row r="95" spans="2:65" s="1" customFormat="1" ht="58.5">
      <c r="B95" s="32"/>
      <c r="D95" s="150" t="s">
        <v>220</v>
      </c>
      <c r="F95" s="170" t="s">
        <v>1293</v>
      </c>
      <c r="I95" s="147"/>
      <c r="L95" s="32"/>
      <c r="M95" s="148"/>
      <c r="T95" s="53"/>
      <c r="AT95" s="17" t="s">
        <v>220</v>
      </c>
      <c r="AU95" s="17" t="s">
        <v>80</v>
      </c>
    </row>
    <row r="96" spans="2:65" s="1" customFormat="1" ht="24.2" customHeight="1">
      <c r="B96" s="32"/>
      <c r="C96" s="132" t="s">
        <v>209</v>
      </c>
      <c r="D96" s="132" t="s">
        <v>176</v>
      </c>
      <c r="E96" s="133" t="s">
        <v>1300</v>
      </c>
      <c r="F96" s="134" t="s">
        <v>1301</v>
      </c>
      <c r="G96" s="135" t="s">
        <v>1292</v>
      </c>
      <c r="H96" s="136">
        <v>1</v>
      </c>
      <c r="I96" s="137"/>
      <c r="J96" s="138">
        <f>ROUND(I96*H96,2)</f>
        <v>0</v>
      </c>
      <c r="K96" s="134" t="s">
        <v>218</v>
      </c>
      <c r="L96" s="32"/>
      <c r="M96" s="139" t="s">
        <v>21</v>
      </c>
      <c r="N96" s="140" t="s">
        <v>44</v>
      </c>
      <c r="P96" s="141">
        <f>O96*H96</f>
        <v>0</v>
      </c>
      <c r="Q96" s="141">
        <v>0</v>
      </c>
      <c r="R96" s="141">
        <f>Q96*H96</f>
        <v>0</v>
      </c>
      <c r="S96" s="141">
        <v>0</v>
      </c>
      <c r="T96" s="142">
        <f>S96*H96</f>
        <v>0</v>
      </c>
      <c r="AR96" s="143" t="s">
        <v>180</v>
      </c>
      <c r="AT96" s="143" t="s">
        <v>176</v>
      </c>
      <c r="AU96" s="143" t="s">
        <v>80</v>
      </c>
      <c r="AY96" s="17" t="s">
        <v>174</v>
      </c>
      <c r="BE96" s="144">
        <f>IF(N96="základní",J96,0)</f>
        <v>0</v>
      </c>
      <c r="BF96" s="144">
        <f>IF(N96="snížená",J96,0)</f>
        <v>0</v>
      </c>
      <c r="BG96" s="144">
        <f>IF(N96="zákl. přenesená",J96,0)</f>
        <v>0</v>
      </c>
      <c r="BH96" s="144">
        <f>IF(N96="sníž. přenesená",J96,0)</f>
        <v>0</v>
      </c>
      <c r="BI96" s="144">
        <f>IF(N96="nulová",J96,0)</f>
        <v>0</v>
      </c>
      <c r="BJ96" s="17" t="s">
        <v>80</v>
      </c>
      <c r="BK96" s="144">
        <f>ROUND(I96*H96,2)</f>
        <v>0</v>
      </c>
      <c r="BL96" s="17" t="s">
        <v>180</v>
      </c>
      <c r="BM96" s="143" t="s">
        <v>249</v>
      </c>
    </row>
    <row r="97" spans="2:65" s="1" customFormat="1" ht="58.5">
      <c r="B97" s="32"/>
      <c r="D97" s="150" t="s">
        <v>220</v>
      </c>
      <c r="F97" s="170" t="s">
        <v>1293</v>
      </c>
      <c r="I97" s="147"/>
      <c r="L97" s="32"/>
      <c r="M97" s="148"/>
      <c r="T97" s="53"/>
      <c r="AT97" s="17" t="s">
        <v>220</v>
      </c>
      <c r="AU97" s="17" t="s">
        <v>80</v>
      </c>
    </row>
    <row r="98" spans="2:65" s="1" customFormat="1" ht="24.2" customHeight="1">
      <c r="B98" s="32"/>
      <c r="C98" s="132" t="s">
        <v>215</v>
      </c>
      <c r="D98" s="132" t="s">
        <v>176</v>
      </c>
      <c r="E98" s="133" t="s">
        <v>1302</v>
      </c>
      <c r="F98" s="134" t="s">
        <v>1303</v>
      </c>
      <c r="G98" s="135" t="s">
        <v>1292</v>
      </c>
      <c r="H98" s="136">
        <v>2</v>
      </c>
      <c r="I98" s="137"/>
      <c r="J98" s="138">
        <f>ROUND(I98*H98,2)</f>
        <v>0</v>
      </c>
      <c r="K98" s="134" t="s">
        <v>218</v>
      </c>
      <c r="L98" s="32"/>
      <c r="M98" s="139" t="s">
        <v>21</v>
      </c>
      <c r="N98" s="140" t="s">
        <v>44</v>
      </c>
      <c r="P98" s="141">
        <f>O98*H98</f>
        <v>0</v>
      </c>
      <c r="Q98" s="141">
        <v>0</v>
      </c>
      <c r="R98" s="141">
        <f>Q98*H98</f>
        <v>0</v>
      </c>
      <c r="S98" s="141">
        <v>0</v>
      </c>
      <c r="T98" s="142">
        <f>S98*H98</f>
        <v>0</v>
      </c>
      <c r="AR98" s="143" t="s">
        <v>180</v>
      </c>
      <c r="AT98" s="143" t="s">
        <v>176</v>
      </c>
      <c r="AU98" s="143" t="s">
        <v>80</v>
      </c>
      <c r="AY98" s="17" t="s">
        <v>174</v>
      </c>
      <c r="BE98" s="144">
        <f>IF(N98="základní",J98,0)</f>
        <v>0</v>
      </c>
      <c r="BF98" s="144">
        <f>IF(N98="snížená",J98,0)</f>
        <v>0</v>
      </c>
      <c r="BG98" s="144">
        <f>IF(N98="zákl. přenesená",J98,0)</f>
        <v>0</v>
      </c>
      <c r="BH98" s="144">
        <f>IF(N98="sníž. přenesená",J98,0)</f>
        <v>0</v>
      </c>
      <c r="BI98" s="144">
        <f>IF(N98="nulová",J98,0)</f>
        <v>0</v>
      </c>
      <c r="BJ98" s="17" t="s">
        <v>80</v>
      </c>
      <c r="BK98" s="144">
        <f>ROUND(I98*H98,2)</f>
        <v>0</v>
      </c>
      <c r="BL98" s="17" t="s">
        <v>180</v>
      </c>
      <c r="BM98" s="143" t="s">
        <v>274</v>
      </c>
    </row>
    <row r="99" spans="2:65" s="1" customFormat="1" ht="58.5">
      <c r="B99" s="32"/>
      <c r="D99" s="150" t="s">
        <v>220</v>
      </c>
      <c r="F99" s="170" t="s">
        <v>1293</v>
      </c>
      <c r="I99" s="147"/>
      <c r="L99" s="32"/>
      <c r="M99" s="148"/>
      <c r="T99" s="53"/>
      <c r="AT99" s="17" t="s">
        <v>220</v>
      </c>
      <c r="AU99" s="17" t="s">
        <v>80</v>
      </c>
    </row>
    <row r="100" spans="2:65" s="1" customFormat="1" ht="24.2" customHeight="1">
      <c r="B100" s="32"/>
      <c r="C100" s="132" t="s">
        <v>228</v>
      </c>
      <c r="D100" s="132" t="s">
        <v>176</v>
      </c>
      <c r="E100" s="133" t="s">
        <v>1304</v>
      </c>
      <c r="F100" s="134" t="s">
        <v>1305</v>
      </c>
      <c r="G100" s="135" t="s">
        <v>1292</v>
      </c>
      <c r="H100" s="136">
        <v>1</v>
      </c>
      <c r="I100" s="137"/>
      <c r="J100" s="138">
        <f>ROUND(I100*H100,2)</f>
        <v>0</v>
      </c>
      <c r="K100" s="134" t="s">
        <v>218</v>
      </c>
      <c r="L100" s="32"/>
      <c r="M100" s="139" t="s">
        <v>21</v>
      </c>
      <c r="N100" s="140" t="s">
        <v>44</v>
      </c>
      <c r="P100" s="141">
        <f>O100*H100</f>
        <v>0</v>
      </c>
      <c r="Q100" s="141">
        <v>0</v>
      </c>
      <c r="R100" s="141">
        <f>Q100*H100</f>
        <v>0</v>
      </c>
      <c r="S100" s="141">
        <v>0</v>
      </c>
      <c r="T100" s="142">
        <f>S100*H100</f>
        <v>0</v>
      </c>
      <c r="AR100" s="143" t="s">
        <v>180</v>
      </c>
      <c r="AT100" s="143" t="s">
        <v>176</v>
      </c>
      <c r="AU100" s="143" t="s">
        <v>80</v>
      </c>
      <c r="AY100" s="17" t="s">
        <v>174</v>
      </c>
      <c r="BE100" s="144">
        <f>IF(N100="základní",J100,0)</f>
        <v>0</v>
      </c>
      <c r="BF100" s="144">
        <f>IF(N100="snížená",J100,0)</f>
        <v>0</v>
      </c>
      <c r="BG100" s="144">
        <f>IF(N100="zákl. přenesená",J100,0)</f>
        <v>0</v>
      </c>
      <c r="BH100" s="144">
        <f>IF(N100="sníž. přenesená",J100,0)</f>
        <v>0</v>
      </c>
      <c r="BI100" s="144">
        <f>IF(N100="nulová",J100,0)</f>
        <v>0</v>
      </c>
      <c r="BJ100" s="17" t="s">
        <v>80</v>
      </c>
      <c r="BK100" s="144">
        <f>ROUND(I100*H100,2)</f>
        <v>0</v>
      </c>
      <c r="BL100" s="17" t="s">
        <v>180</v>
      </c>
      <c r="BM100" s="143" t="s">
        <v>304</v>
      </c>
    </row>
    <row r="101" spans="2:65" s="1" customFormat="1" ht="58.5">
      <c r="B101" s="32"/>
      <c r="D101" s="150" t="s">
        <v>220</v>
      </c>
      <c r="F101" s="170" t="s">
        <v>1293</v>
      </c>
      <c r="I101" s="147"/>
      <c r="L101" s="32"/>
      <c r="M101" s="148"/>
      <c r="T101" s="53"/>
      <c r="AT101" s="17" t="s">
        <v>220</v>
      </c>
      <c r="AU101" s="17" t="s">
        <v>80</v>
      </c>
    </row>
    <row r="102" spans="2:65" s="1" customFormat="1" ht="24.2" customHeight="1">
      <c r="B102" s="32"/>
      <c r="C102" s="132" t="s">
        <v>234</v>
      </c>
      <c r="D102" s="132" t="s">
        <v>176</v>
      </c>
      <c r="E102" s="133" t="s">
        <v>1306</v>
      </c>
      <c r="F102" s="134" t="s">
        <v>1307</v>
      </c>
      <c r="G102" s="135" t="s">
        <v>1292</v>
      </c>
      <c r="H102" s="136">
        <v>1</v>
      </c>
      <c r="I102" s="137"/>
      <c r="J102" s="138">
        <f>ROUND(I102*H102,2)</f>
        <v>0</v>
      </c>
      <c r="K102" s="134" t="s">
        <v>218</v>
      </c>
      <c r="L102" s="32"/>
      <c r="M102" s="139" t="s">
        <v>21</v>
      </c>
      <c r="N102" s="140" t="s">
        <v>44</v>
      </c>
      <c r="P102" s="141">
        <f>O102*H102</f>
        <v>0</v>
      </c>
      <c r="Q102" s="141">
        <v>0</v>
      </c>
      <c r="R102" s="141">
        <f>Q102*H102</f>
        <v>0</v>
      </c>
      <c r="S102" s="141">
        <v>0</v>
      </c>
      <c r="T102" s="142">
        <f>S102*H102</f>
        <v>0</v>
      </c>
      <c r="AR102" s="143" t="s">
        <v>180</v>
      </c>
      <c r="AT102" s="143" t="s">
        <v>176</v>
      </c>
      <c r="AU102" s="143" t="s">
        <v>80</v>
      </c>
      <c r="AY102" s="17" t="s">
        <v>174</v>
      </c>
      <c r="BE102" s="144">
        <f>IF(N102="základní",J102,0)</f>
        <v>0</v>
      </c>
      <c r="BF102" s="144">
        <f>IF(N102="snížená",J102,0)</f>
        <v>0</v>
      </c>
      <c r="BG102" s="144">
        <f>IF(N102="zákl. přenesená",J102,0)</f>
        <v>0</v>
      </c>
      <c r="BH102" s="144">
        <f>IF(N102="sníž. přenesená",J102,0)</f>
        <v>0</v>
      </c>
      <c r="BI102" s="144">
        <f>IF(N102="nulová",J102,0)</f>
        <v>0</v>
      </c>
      <c r="BJ102" s="17" t="s">
        <v>80</v>
      </c>
      <c r="BK102" s="144">
        <f>ROUND(I102*H102,2)</f>
        <v>0</v>
      </c>
      <c r="BL102" s="17" t="s">
        <v>180</v>
      </c>
      <c r="BM102" s="143" t="s">
        <v>315</v>
      </c>
    </row>
    <row r="103" spans="2:65" s="1" customFormat="1" ht="58.5">
      <c r="B103" s="32"/>
      <c r="D103" s="150" t="s">
        <v>220</v>
      </c>
      <c r="F103" s="170" t="s">
        <v>1293</v>
      </c>
      <c r="I103" s="147"/>
      <c r="L103" s="32"/>
      <c r="M103" s="148"/>
      <c r="T103" s="53"/>
      <c r="AT103" s="17" t="s">
        <v>220</v>
      </c>
      <c r="AU103" s="17" t="s">
        <v>80</v>
      </c>
    </row>
    <row r="104" spans="2:65" s="1" customFormat="1" ht="24.2" customHeight="1">
      <c r="B104" s="32"/>
      <c r="C104" s="132" t="s">
        <v>207</v>
      </c>
      <c r="D104" s="132" t="s">
        <v>176</v>
      </c>
      <c r="E104" s="133" t="s">
        <v>1308</v>
      </c>
      <c r="F104" s="134" t="s">
        <v>1309</v>
      </c>
      <c r="G104" s="135" t="s">
        <v>1292</v>
      </c>
      <c r="H104" s="136">
        <v>1</v>
      </c>
      <c r="I104" s="137"/>
      <c r="J104" s="138">
        <f>ROUND(I104*H104,2)</f>
        <v>0</v>
      </c>
      <c r="K104" s="134" t="s">
        <v>218</v>
      </c>
      <c r="L104" s="32"/>
      <c r="M104" s="139" t="s">
        <v>21</v>
      </c>
      <c r="N104" s="140" t="s">
        <v>44</v>
      </c>
      <c r="P104" s="141">
        <f>O104*H104</f>
        <v>0</v>
      </c>
      <c r="Q104" s="141">
        <v>0</v>
      </c>
      <c r="R104" s="141">
        <f>Q104*H104</f>
        <v>0</v>
      </c>
      <c r="S104" s="141">
        <v>0</v>
      </c>
      <c r="T104" s="142">
        <f>S104*H104</f>
        <v>0</v>
      </c>
      <c r="AR104" s="143" t="s">
        <v>180</v>
      </c>
      <c r="AT104" s="143" t="s">
        <v>176</v>
      </c>
      <c r="AU104" s="143" t="s">
        <v>80</v>
      </c>
      <c r="AY104" s="17" t="s">
        <v>174</v>
      </c>
      <c r="BE104" s="144">
        <f>IF(N104="základní",J104,0)</f>
        <v>0</v>
      </c>
      <c r="BF104" s="144">
        <f>IF(N104="snížená",J104,0)</f>
        <v>0</v>
      </c>
      <c r="BG104" s="144">
        <f>IF(N104="zákl. přenesená",J104,0)</f>
        <v>0</v>
      </c>
      <c r="BH104" s="144">
        <f>IF(N104="sníž. přenesená",J104,0)</f>
        <v>0</v>
      </c>
      <c r="BI104" s="144">
        <f>IF(N104="nulová",J104,0)</f>
        <v>0</v>
      </c>
      <c r="BJ104" s="17" t="s">
        <v>80</v>
      </c>
      <c r="BK104" s="144">
        <f>ROUND(I104*H104,2)</f>
        <v>0</v>
      </c>
      <c r="BL104" s="17" t="s">
        <v>180</v>
      </c>
      <c r="BM104" s="143" t="s">
        <v>330</v>
      </c>
    </row>
    <row r="105" spans="2:65" s="1" customFormat="1" ht="58.5">
      <c r="B105" s="32"/>
      <c r="D105" s="150" t="s">
        <v>220</v>
      </c>
      <c r="F105" s="170" t="s">
        <v>1293</v>
      </c>
      <c r="I105" s="147"/>
      <c r="L105" s="32"/>
      <c r="M105" s="148"/>
      <c r="T105" s="53"/>
      <c r="AT105" s="17" t="s">
        <v>220</v>
      </c>
      <c r="AU105" s="17" t="s">
        <v>80</v>
      </c>
    </row>
    <row r="106" spans="2:65" s="1" customFormat="1" ht="24.2" customHeight="1">
      <c r="B106" s="32"/>
      <c r="C106" s="132" t="s">
        <v>249</v>
      </c>
      <c r="D106" s="132" t="s">
        <v>176</v>
      </c>
      <c r="E106" s="133" t="s">
        <v>1310</v>
      </c>
      <c r="F106" s="134" t="s">
        <v>1311</v>
      </c>
      <c r="G106" s="135" t="s">
        <v>1292</v>
      </c>
      <c r="H106" s="136">
        <v>1</v>
      </c>
      <c r="I106" s="137"/>
      <c r="J106" s="138">
        <f>ROUND(I106*H106,2)</f>
        <v>0</v>
      </c>
      <c r="K106" s="134" t="s">
        <v>218</v>
      </c>
      <c r="L106" s="32"/>
      <c r="M106" s="139" t="s">
        <v>21</v>
      </c>
      <c r="N106" s="140" t="s">
        <v>44</v>
      </c>
      <c r="P106" s="141">
        <f>O106*H106</f>
        <v>0</v>
      </c>
      <c r="Q106" s="141">
        <v>0</v>
      </c>
      <c r="R106" s="141">
        <f>Q106*H106</f>
        <v>0</v>
      </c>
      <c r="S106" s="141">
        <v>0</v>
      </c>
      <c r="T106" s="142">
        <f>S106*H106</f>
        <v>0</v>
      </c>
      <c r="AR106" s="143" t="s">
        <v>180</v>
      </c>
      <c r="AT106" s="143" t="s">
        <v>176</v>
      </c>
      <c r="AU106" s="143" t="s">
        <v>80</v>
      </c>
      <c r="AY106" s="17" t="s">
        <v>174</v>
      </c>
      <c r="BE106" s="144">
        <f>IF(N106="základní",J106,0)</f>
        <v>0</v>
      </c>
      <c r="BF106" s="144">
        <f>IF(N106="snížená",J106,0)</f>
        <v>0</v>
      </c>
      <c r="BG106" s="144">
        <f>IF(N106="zákl. přenesená",J106,0)</f>
        <v>0</v>
      </c>
      <c r="BH106" s="144">
        <f>IF(N106="sníž. přenesená",J106,0)</f>
        <v>0</v>
      </c>
      <c r="BI106" s="144">
        <f>IF(N106="nulová",J106,0)</f>
        <v>0</v>
      </c>
      <c r="BJ106" s="17" t="s">
        <v>80</v>
      </c>
      <c r="BK106" s="144">
        <f>ROUND(I106*H106,2)</f>
        <v>0</v>
      </c>
      <c r="BL106" s="17" t="s">
        <v>180</v>
      </c>
      <c r="BM106" s="143" t="s">
        <v>342</v>
      </c>
    </row>
    <row r="107" spans="2:65" s="1" customFormat="1" ht="58.5">
      <c r="B107" s="32"/>
      <c r="D107" s="150" t="s">
        <v>220</v>
      </c>
      <c r="F107" s="170" t="s">
        <v>1293</v>
      </c>
      <c r="I107" s="147"/>
      <c r="L107" s="32"/>
      <c r="M107" s="148"/>
      <c r="T107" s="53"/>
      <c r="AT107" s="17" t="s">
        <v>220</v>
      </c>
      <c r="AU107" s="17" t="s">
        <v>80</v>
      </c>
    </row>
    <row r="108" spans="2:65" s="1" customFormat="1" ht="24.2" customHeight="1">
      <c r="B108" s="32"/>
      <c r="C108" s="132" t="s">
        <v>262</v>
      </c>
      <c r="D108" s="132" t="s">
        <v>176</v>
      </c>
      <c r="E108" s="133" t="s">
        <v>1312</v>
      </c>
      <c r="F108" s="134" t="s">
        <v>1313</v>
      </c>
      <c r="G108" s="135" t="s">
        <v>1292</v>
      </c>
      <c r="H108" s="136">
        <v>3</v>
      </c>
      <c r="I108" s="137"/>
      <c r="J108" s="138">
        <f>ROUND(I108*H108,2)</f>
        <v>0</v>
      </c>
      <c r="K108" s="134" t="s">
        <v>218</v>
      </c>
      <c r="L108" s="32"/>
      <c r="M108" s="139" t="s">
        <v>21</v>
      </c>
      <c r="N108" s="140" t="s">
        <v>44</v>
      </c>
      <c r="P108" s="141">
        <f>O108*H108</f>
        <v>0</v>
      </c>
      <c r="Q108" s="141">
        <v>0</v>
      </c>
      <c r="R108" s="141">
        <f>Q108*H108</f>
        <v>0</v>
      </c>
      <c r="S108" s="141">
        <v>0</v>
      </c>
      <c r="T108" s="142">
        <f>S108*H108</f>
        <v>0</v>
      </c>
      <c r="AR108" s="143" t="s">
        <v>180</v>
      </c>
      <c r="AT108" s="143" t="s">
        <v>176</v>
      </c>
      <c r="AU108" s="143" t="s">
        <v>80</v>
      </c>
      <c r="AY108" s="17" t="s">
        <v>174</v>
      </c>
      <c r="BE108" s="144">
        <f>IF(N108="základní",J108,0)</f>
        <v>0</v>
      </c>
      <c r="BF108" s="144">
        <f>IF(N108="snížená",J108,0)</f>
        <v>0</v>
      </c>
      <c r="BG108" s="144">
        <f>IF(N108="zákl. přenesená",J108,0)</f>
        <v>0</v>
      </c>
      <c r="BH108" s="144">
        <f>IF(N108="sníž. přenesená",J108,0)</f>
        <v>0</v>
      </c>
      <c r="BI108" s="144">
        <f>IF(N108="nulová",J108,0)</f>
        <v>0</v>
      </c>
      <c r="BJ108" s="17" t="s">
        <v>80</v>
      </c>
      <c r="BK108" s="144">
        <f>ROUND(I108*H108,2)</f>
        <v>0</v>
      </c>
      <c r="BL108" s="17" t="s">
        <v>180</v>
      </c>
      <c r="BM108" s="143" t="s">
        <v>352</v>
      </c>
    </row>
    <row r="109" spans="2:65" s="1" customFormat="1" ht="58.5">
      <c r="B109" s="32"/>
      <c r="D109" s="150" t="s">
        <v>220</v>
      </c>
      <c r="F109" s="170" t="s">
        <v>1293</v>
      </c>
      <c r="I109" s="147"/>
      <c r="L109" s="32"/>
      <c r="M109" s="148"/>
      <c r="T109" s="53"/>
      <c r="AT109" s="17" t="s">
        <v>220</v>
      </c>
      <c r="AU109" s="17" t="s">
        <v>80</v>
      </c>
    </row>
    <row r="110" spans="2:65" s="1" customFormat="1" ht="24.2" customHeight="1">
      <c r="B110" s="32"/>
      <c r="C110" s="132" t="s">
        <v>274</v>
      </c>
      <c r="D110" s="132" t="s">
        <v>176</v>
      </c>
      <c r="E110" s="133" t="s">
        <v>1314</v>
      </c>
      <c r="F110" s="134" t="s">
        <v>1315</v>
      </c>
      <c r="G110" s="135" t="s">
        <v>1292</v>
      </c>
      <c r="H110" s="136">
        <v>5</v>
      </c>
      <c r="I110" s="137"/>
      <c r="J110" s="138">
        <f>ROUND(I110*H110,2)</f>
        <v>0</v>
      </c>
      <c r="K110" s="134" t="s">
        <v>218</v>
      </c>
      <c r="L110" s="32"/>
      <c r="M110" s="139" t="s">
        <v>21</v>
      </c>
      <c r="N110" s="140" t="s">
        <v>44</v>
      </c>
      <c r="P110" s="141">
        <f>O110*H110</f>
        <v>0</v>
      </c>
      <c r="Q110" s="141">
        <v>0</v>
      </c>
      <c r="R110" s="141">
        <f>Q110*H110</f>
        <v>0</v>
      </c>
      <c r="S110" s="141">
        <v>0</v>
      </c>
      <c r="T110" s="142">
        <f>S110*H110</f>
        <v>0</v>
      </c>
      <c r="AR110" s="143" t="s">
        <v>180</v>
      </c>
      <c r="AT110" s="143" t="s">
        <v>176</v>
      </c>
      <c r="AU110" s="143" t="s">
        <v>80</v>
      </c>
      <c r="AY110" s="17" t="s">
        <v>174</v>
      </c>
      <c r="BE110" s="144">
        <f>IF(N110="základní",J110,0)</f>
        <v>0</v>
      </c>
      <c r="BF110" s="144">
        <f>IF(N110="snížená",J110,0)</f>
        <v>0</v>
      </c>
      <c r="BG110" s="144">
        <f>IF(N110="zákl. přenesená",J110,0)</f>
        <v>0</v>
      </c>
      <c r="BH110" s="144">
        <f>IF(N110="sníž. přenesená",J110,0)</f>
        <v>0</v>
      </c>
      <c r="BI110" s="144">
        <f>IF(N110="nulová",J110,0)</f>
        <v>0</v>
      </c>
      <c r="BJ110" s="17" t="s">
        <v>80</v>
      </c>
      <c r="BK110" s="144">
        <f>ROUND(I110*H110,2)</f>
        <v>0</v>
      </c>
      <c r="BL110" s="17" t="s">
        <v>180</v>
      </c>
      <c r="BM110" s="143" t="s">
        <v>367</v>
      </c>
    </row>
    <row r="111" spans="2:65" s="1" customFormat="1" ht="58.5">
      <c r="B111" s="32"/>
      <c r="D111" s="150" t="s">
        <v>220</v>
      </c>
      <c r="F111" s="170" t="s">
        <v>1293</v>
      </c>
      <c r="I111" s="147"/>
      <c r="L111" s="32"/>
      <c r="M111" s="148"/>
      <c r="T111" s="53"/>
      <c r="AT111" s="17" t="s">
        <v>220</v>
      </c>
      <c r="AU111" s="17" t="s">
        <v>80</v>
      </c>
    </row>
    <row r="112" spans="2:65" s="1" customFormat="1" ht="24.2" customHeight="1">
      <c r="B112" s="32"/>
      <c r="C112" s="132" t="s">
        <v>289</v>
      </c>
      <c r="D112" s="132" t="s">
        <v>176</v>
      </c>
      <c r="E112" s="133" t="s">
        <v>1316</v>
      </c>
      <c r="F112" s="134" t="s">
        <v>1317</v>
      </c>
      <c r="G112" s="135" t="s">
        <v>1292</v>
      </c>
      <c r="H112" s="136">
        <v>2</v>
      </c>
      <c r="I112" s="137"/>
      <c r="J112" s="138">
        <f>ROUND(I112*H112,2)</f>
        <v>0</v>
      </c>
      <c r="K112" s="134" t="s">
        <v>218</v>
      </c>
      <c r="L112" s="32"/>
      <c r="M112" s="139" t="s">
        <v>21</v>
      </c>
      <c r="N112" s="140" t="s">
        <v>44</v>
      </c>
      <c r="P112" s="141">
        <f>O112*H112</f>
        <v>0</v>
      </c>
      <c r="Q112" s="141">
        <v>0</v>
      </c>
      <c r="R112" s="141">
        <f>Q112*H112</f>
        <v>0</v>
      </c>
      <c r="S112" s="141">
        <v>0</v>
      </c>
      <c r="T112" s="142">
        <f>S112*H112</f>
        <v>0</v>
      </c>
      <c r="AR112" s="143" t="s">
        <v>180</v>
      </c>
      <c r="AT112" s="143" t="s">
        <v>176</v>
      </c>
      <c r="AU112" s="143" t="s">
        <v>80</v>
      </c>
      <c r="AY112" s="17" t="s">
        <v>174</v>
      </c>
      <c r="BE112" s="144">
        <f>IF(N112="základní",J112,0)</f>
        <v>0</v>
      </c>
      <c r="BF112" s="144">
        <f>IF(N112="snížená",J112,0)</f>
        <v>0</v>
      </c>
      <c r="BG112" s="144">
        <f>IF(N112="zákl. přenesená",J112,0)</f>
        <v>0</v>
      </c>
      <c r="BH112" s="144">
        <f>IF(N112="sníž. přenesená",J112,0)</f>
        <v>0</v>
      </c>
      <c r="BI112" s="144">
        <f>IF(N112="nulová",J112,0)</f>
        <v>0</v>
      </c>
      <c r="BJ112" s="17" t="s">
        <v>80</v>
      </c>
      <c r="BK112" s="144">
        <f>ROUND(I112*H112,2)</f>
        <v>0</v>
      </c>
      <c r="BL112" s="17" t="s">
        <v>180</v>
      </c>
      <c r="BM112" s="143" t="s">
        <v>381</v>
      </c>
    </row>
    <row r="113" spans="2:65" s="1" customFormat="1" ht="58.5">
      <c r="B113" s="32"/>
      <c r="D113" s="150" t="s">
        <v>220</v>
      </c>
      <c r="F113" s="170" t="s">
        <v>1293</v>
      </c>
      <c r="I113" s="147"/>
      <c r="L113" s="32"/>
      <c r="M113" s="148"/>
      <c r="T113" s="53"/>
      <c r="AT113" s="17" t="s">
        <v>220</v>
      </c>
      <c r="AU113" s="17" t="s">
        <v>80</v>
      </c>
    </row>
    <row r="114" spans="2:65" s="1" customFormat="1" ht="24.2" customHeight="1">
      <c r="B114" s="32"/>
      <c r="C114" s="132" t="s">
        <v>304</v>
      </c>
      <c r="D114" s="132" t="s">
        <v>176</v>
      </c>
      <c r="E114" s="133" t="s">
        <v>1318</v>
      </c>
      <c r="F114" s="134" t="s">
        <v>1319</v>
      </c>
      <c r="G114" s="135" t="s">
        <v>1292</v>
      </c>
      <c r="H114" s="136">
        <v>4</v>
      </c>
      <c r="I114" s="137"/>
      <c r="J114" s="138">
        <f>ROUND(I114*H114,2)</f>
        <v>0</v>
      </c>
      <c r="K114" s="134" t="s">
        <v>218</v>
      </c>
      <c r="L114" s="32"/>
      <c r="M114" s="139" t="s">
        <v>21</v>
      </c>
      <c r="N114" s="140" t="s">
        <v>44</v>
      </c>
      <c r="P114" s="141">
        <f>O114*H114</f>
        <v>0</v>
      </c>
      <c r="Q114" s="141">
        <v>0</v>
      </c>
      <c r="R114" s="141">
        <f>Q114*H114</f>
        <v>0</v>
      </c>
      <c r="S114" s="141">
        <v>0</v>
      </c>
      <c r="T114" s="142">
        <f>S114*H114</f>
        <v>0</v>
      </c>
      <c r="AR114" s="143" t="s">
        <v>180</v>
      </c>
      <c r="AT114" s="143" t="s">
        <v>176</v>
      </c>
      <c r="AU114" s="143" t="s">
        <v>80</v>
      </c>
      <c r="AY114" s="17" t="s">
        <v>174</v>
      </c>
      <c r="BE114" s="144">
        <f>IF(N114="základní",J114,0)</f>
        <v>0</v>
      </c>
      <c r="BF114" s="144">
        <f>IF(N114="snížená",J114,0)</f>
        <v>0</v>
      </c>
      <c r="BG114" s="144">
        <f>IF(N114="zákl. přenesená",J114,0)</f>
        <v>0</v>
      </c>
      <c r="BH114" s="144">
        <f>IF(N114="sníž. přenesená",J114,0)</f>
        <v>0</v>
      </c>
      <c r="BI114" s="144">
        <f>IF(N114="nulová",J114,0)</f>
        <v>0</v>
      </c>
      <c r="BJ114" s="17" t="s">
        <v>80</v>
      </c>
      <c r="BK114" s="144">
        <f>ROUND(I114*H114,2)</f>
        <v>0</v>
      </c>
      <c r="BL114" s="17" t="s">
        <v>180</v>
      </c>
      <c r="BM114" s="143" t="s">
        <v>407</v>
      </c>
    </row>
    <row r="115" spans="2:65" s="1" customFormat="1" ht="58.5">
      <c r="B115" s="32"/>
      <c r="D115" s="150" t="s">
        <v>220</v>
      </c>
      <c r="F115" s="170" t="s">
        <v>1293</v>
      </c>
      <c r="I115" s="147"/>
      <c r="L115" s="32"/>
      <c r="M115" s="148"/>
      <c r="T115" s="53"/>
      <c r="AT115" s="17" t="s">
        <v>220</v>
      </c>
      <c r="AU115" s="17" t="s">
        <v>80</v>
      </c>
    </row>
    <row r="116" spans="2:65" s="1" customFormat="1" ht="24.2" customHeight="1">
      <c r="B116" s="32"/>
      <c r="C116" s="132" t="s">
        <v>8</v>
      </c>
      <c r="D116" s="132" t="s">
        <v>176</v>
      </c>
      <c r="E116" s="133" t="s">
        <v>1320</v>
      </c>
      <c r="F116" s="134" t="s">
        <v>1321</v>
      </c>
      <c r="G116" s="135" t="s">
        <v>1292</v>
      </c>
      <c r="H116" s="136">
        <v>1</v>
      </c>
      <c r="I116" s="137"/>
      <c r="J116" s="138">
        <f>ROUND(I116*H116,2)</f>
        <v>0</v>
      </c>
      <c r="K116" s="134" t="s">
        <v>218</v>
      </c>
      <c r="L116" s="32"/>
      <c r="M116" s="139" t="s">
        <v>21</v>
      </c>
      <c r="N116" s="140" t="s">
        <v>44</v>
      </c>
      <c r="P116" s="141">
        <f>O116*H116</f>
        <v>0</v>
      </c>
      <c r="Q116" s="141">
        <v>0</v>
      </c>
      <c r="R116" s="141">
        <f>Q116*H116</f>
        <v>0</v>
      </c>
      <c r="S116" s="141">
        <v>0</v>
      </c>
      <c r="T116" s="142">
        <f>S116*H116</f>
        <v>0</v>
      </c>
      <c r="AR116" s="143" t="s">
        <v>180</v>
      </c>
      <c r="AT116" s="143" t="s">
        <v>176</v>
      </c>
      <c r="AU116" s="143" t="s">
        <v>80</v>
      </c>
      <c r="AY116" s="17" t="s">
        <v>174</v>
      </c>
      <c r="BE116" s="144">
        <f>IF(N116="základní",J116,0)</f>
        <v>0</v>
      </c>
      <c r="BF116" s="144">
        <f>IF(N116="snížená",J116,0)</f>
        <v>0</v>
      </c>
      <c r="BG116" s="144">
        <f>IF(N116="zákl. přenesená",J116,0)</f>
        <v>0</v>
      </c>
      <c r="BH116" s="144">
        <f>IF(N116="sníž. přenesená",J116,0)</f>
        <v>0</v>
      </c>
      <c r="BI116" s="144">
        <f>IF(N116="nulová",J116,0)</f>
        <v>0</v>
      </c>
      <c r="BJ116" s="17" t="s">
        <v>80</v>
      </c>
      <c r="BK116" s="144">
        <f>ROUND(I116*H116,2)</f>
        <v>0</v>
      </c>
      <c r="BL116" s="17" t="s">
        <v>180</v>
      </c>
      <c r="BM116" s="143" t="s">
        <v>428</v>
      </c>
    </row>
    <row r="117" spans="2:65" s="1" customFormat="1" ht="58.5">
      <c r="B117" s="32"/>
      <c r="D117" s="150" t="s">
        <v>220</v>
      </c>
      <c r="F117" s="170" t="s">
        <v>1293</v>
      </c>
      <c r="I117" s="147"/>
      <c r="L117" s="32"/>
      <c r="M117" s="148"/>
      <c r="T117" s="53"/>
      <c r="AT117" s="17" t="s">
        <v>220</v>
      </c>
      <c r="AU117" s="17" t="s">
        <v>80</v>
      </c>
    </row>
    <row r="118" spans="2:65" s="1" customFormat="1" ht="24.2" customHeight="1">
      <c r="B118" s="32"/>
      <c r="C118" s="132" t="s">
        <v>315</v>
      </c>
      <c r="D118" s="132" t="s">
        <v>176</v>
      </c>
      <c r="E118" s="133" t="s">
        <v>1322</v>
      </c>
      <c r="F118" s="134" t="s">
        <v>1323</v>
      </c>
      <c r="G118" s="135" t="s">
        <v>1292</v>
      </c>
      <c r="H118" s="136">
        <v>1</v>
      </c>
      <c r="I118" s="137"/>
      <c r="J118" s="138">
        <f>ROUND(I118*H118,2)</f>
        <v>0</v>
      </c>
      <c r="K118" s="134" t="s">
        <v>218</v>
      </c>
      <c r="L118" s="32"/>
      <c r="M118" s="139" t="s">
        <v>21</v>
      </c>
      <c r="N118" s="140" t="s">
        <v>44</v>
      </c>
      <c r="P118" s="141">
        <f>O118*H118</f>
        <v>0</v>
      </c>
      <c r="Q118" s="141">
        <v>0</v>
      </c>
      <c r="R118" s="141">
        <f>Q118*H118</f>
        <v>0</v>
      </c>
      <c r="S118" s="141">
        <v>0</v>
      </c>
      <c r="T118" s="142">
        <f>S118*H118</f>
        <v>0</v>
      </c>
      <c r="AR118" s="143" t="s">
        <v>180</v>
      </c>
      <c r="AT118" s="143" t="s">
        <v>176</v>
      </c>
      <c r="AU118" s="143" t="s">
        <v>80</v>
      </c>
      <c r="AY118" s="17" t="s">
        <v>174</v>
      </c>
      <c r="BE118" s="144">
        <f>IF(N118="základní",J118,0)</f>
        <v>0</v>
      </c>
      <c r="BF118" s="144">
        <f>IF(N118="snížená",J118,0)</f>
        <v>0</v>
      </c>
      <c r="BG118" s="144">
        <f>IF(N118="zákl. přenesená",J118,0)</f>
        <v>0</v>
      </c>
      <c r="BH118" s="144">
        <f>IF(N118="sníž. přenesená",J118,0)</f>
        <v>0</v>
      </c>
      <c r="BI118" s="144">
        <f>IF(N118="nulová",J118,0)</f>
        <v>0</v>
      </c>
      <c r="BJ118" s="17" t="s">
        <v>80</v>
      </c>
      <c r="BK118" s="144">
        <f>ROUND(I118*H118,2)</f>
        <v>0</v>
      </c>
      <c r="BL118" s="17" t="s">
        <v>180</v>
      </c>
      <c r="BM118" s="143" t="s">
        <v>443</v>
      </c>
    </row>
    <row r="119" spans="2:65" s="1" customFormat="1" ht="58.5">
      <c r="B119" s="32"/>
      <c r="D119" s="150" t="s">
        <v>220</v>
      </c>
      <c r="F119" s="170" t="s">
        <v>1293</v>
      </c>
      <c r="I119" s="147"/>
      <c r="L119" s="32"/>
      <c r="M119" s="148"/>
      <c r="T119" s="53"/>
      <c r="AT119" s="17" t="s">
        <v>220</v>
      </c>
      <c r="AU119" s="17" t="s">
        <v>80</v>
      </c>
    </row>
    <row r="120" spans="2:65" s="1" customFormat="1" ht="24.2" customHeight="1">
      <c r="B120" s="32"/>
      <c r="C120" s="132" t="s">
        <v>323</v>
      </c>
      <c r="D120" s="132" t="s">
        <v>176</v>
      </c>
      <c r="E120" s="133" t="s">
        <v>1324</v>
      </c>
      <c r="F120" s="134" t="s">
        <v>1325</v>
      </c>
      <c r="G120" s="135" t="s">
        <v>1292</v>
      </c>
      <c r="H120" s="136">
        <v>1</v>
      </c>
      <c r="I120" s="137"/>
      <c r="J120" s="138">
        <f>ROUND(I120*H120,2)</f>
        <v>0</v>
      </c>
      <c r="K120" s="134" t="s">
        <v>218</v>
      </c>
      <c r="L120" s="32"/>
      <c r="M120" s="139" t="s">
        <v>21</v>
      </c>
      <c r="N120" s="140" t="s">
        <v>44</v>
      </c>
      <c r="P120" s="141">
        <f>O120*H120</f>
        <v>0</v>
      </c>
      <c r="Q120" s="141">
        <v>0</v>
      </c>
      <c r="R120" s="141">
        <f>Q120*H120</f>
        <v>0</v>
      </c>
      <c r="S120" s="141">
        <v>0</v>
      </c>
      <c r="T120" s="142">
        <f>S120*H120</f>
        <v>0</v>
      </c>
      <c r="AR120" s="143" t="s">
        <v>180</v>
      </c>
      <c r="AT120" s="143" t="s">
        <v>176</v>
      </c>
      <c r="AU120" s="143" t="s">
        <v>80</v>
      </c>
      <c r="AY120" s="17" t="s">
        <v>174</v>
      </c>
      <c r="BE120" s="144">
        <f>IF(N120="základní",J120,0)</f>
        <v>0</v>
      </c>
      <c r="BF120" s="144">
        <f>IF(N120="snížená",J120,0)</f>
        <v>0</v>
      </c>
      <c r="BG120" s="144">
        <f>IF(N120="zákl. přenesená",J120,0)</f>
        <v>0</v>
      </c>
      <c r="BH120" s="144">
        <f>IF(N120="sníž. přenesená",J120,0)</f>
        <v>0</v>
      </c>
      <c r="BI120" s="144">
        <f>IF(N120="nulová",J120,0)</f>
        <v>0</v>
      </c>
      <c r="BJ120" s="17" t="s">
        <v>80</v>
      </c>
      <c r="BK120" s="144">
        <f>ROUND(I120*H120,2)</f>
        <v>0</v>
      </c>
      <c r="BL120" s="17" t="s">
        <v>180</v>
      </c>
      <c r="BM120" s="143" t="s">
        <v>458</v>
      </c>
    </row>
    <row r="121" spans="2:65" s="1" customFormat="1" ht="58.5">
      <c r="B121" s="32"/>
      <c r="D121" s="150" t="s">
        <v>220</v>
      </c>
      <c r="F121" s="170" t="s">
        <v>1293</v>
      </c>
      <c r="I121" s="147"/>
      <c r="L121" s="32"/>
      <c r="M121" s="148"/>
      <c r="T121" s="53"/>
      <c r="AT121" s="17" t="s">
        <v>220</v>
      </c>
      <c r="AU121" s="17" t="s">
        <v>80</v>
      </c>
    </row>
    <row r="122" spans="2:65" s="1" customFormat="1" ht="24.2" customHeight="1">
      <c r="B122" s="32"/>
      <c r="C122" s="132" t="s">
        <v>330</v>
      </c>
      <c r="D122" s="132" t="s">
        <v>176</v>
      </c>
      <c r="E122" s="133" t="s">
        <v>1326</v>
      </c>
      <c r="F122" s="134" t="s">
        <v>1327</v>
      </c>
      <c r="G122" s="135" t="s">
        <v>1292</v>
      </c>
      <c r="H122" s="136">
        <v>1</v>
      </c>
      <c r="I122" s="137"/>
      <c r="J122" s="138">
        <f>ROUND(I122*H122,2)</f>
        <v>0</v>
      </c>
      <c r="K122" s="134" t="s">
        <v>218</v>
      </c>
      <c r="L122" s="32"/>
      <c r="M122" s="139" t="s">
        <v>21</v>
      </c>
      <c r="N122" s="140" t="s">
        <v>44</v>
      </c>
      <c r="P122" s="141">
        <f>O122*H122</f>
        <v>0</v>
      </c>
      <c r="Q122" s="141">
        <v>0</v>
      </c>
      <c r="R122" s="141">
        <f>Q122*H122</f>
        <v>0</v>
      </c>
      <c r="S122" s="141">
        <v>0</v>
      </c>
      <c r="T122" s="142">
        <f>S122*H122</f>
        <v>0</v>
      </c>
      <c r="AR122" s="143" t="s">
        <v>180</v>
      </c>
      <c r="AT122" s="143" t="s">
        <v>176</v>
      </c>
      <c r="AU122" s="143" t="s">
        <v>80</v>
      </c>
      <c r="AY122" s="17" t="s">
        <v>174</v>
      </c>
      <c r="BE122" s="144">
        <f>IF(N122="základní",J122,0)</f>
        <v>0</v>
      </c>
      <c r="BF122" s="144">
        <f>IF(N122="snížená",J122,0)</f>
        <v>0</v>
      </c>
      <c r="BG122" s="144">
        <f>IF(N122="zákl. přenesená",J122,0)</f>
        <v>0</v>
      </c>
      <c r="BH122" s="144">
        <f>IF(N122="sníž. přenesená",J122,0)</f>
        <v>0</v>
      </c>
      <c r="BI122" s="144">
        <f>IF(N122="nulová",J122,0)</f>
        <v>0</v>
      </c>
      <c r="BJ122" s="17" t="s">
        <v>80</v>
      </c>
      <c r="BK122" s="144">
        <f>ROUND(I122*H122,2)</f>
        <v>0</v>
      </c>
      <c r="BL122" s="17" t="s">
        <v>180</v>
      </c>
      <c r="BM122" s="143" t="s">
        <v>798</v>
      </c>
    </row>
    <row r="123" spans="2:65" s="1" customFormat="1" ht="58.5">
      <c r="B123" s="32"/>
      <c r="D123" s="150" t="s">
        <v>220</v>
      </c>
      <c r="F123" s="170" t="s">
        <v>1293</v>
      </c>
      <c r="I123" s="147"/>
      <c r="L123" s="32"/>
      <c r="M123" s="148"/>
      <c r="T123" s="53"/>
      <c r="AT123" s="17" t="s">
        <v>220</v>
      </c>
      <c r="AU123" s="17" t="s">
        <v>80</v>
      </c>
    </row>
    <row r="124" spans="2:65" s="1" customFormat="1" ht="24.2" customHeight="1">
      <c r="B124" s="32"/>
      <c r="C124" s="132" t="s">
        <v>337</v>
      </c>
      <c r="D124" s="132" t="s">
        <v>176</v>
      </c>
      <c r="E124" s="133" t="s">
        <v>1328</v>
      </c>
      <c r="F124" s="134" t="s">
        <v>1329</v>
      </c>
      <c r="G124" s="135" t="s">
        <v>1292</v>
      </c>
      <c r="H124" s="136">
        <v>1</v>
      </c>
      <c r="I124" s="137"/>
      <c r="J124" s="138">
        <f>ROUND(I124*H124,2)</f>
        <v>0</v>
      </c>
      <c r="K124" s="134" t="s">
        <v>218</v>
      </c>
      <c r="L124" s="32"/>
      <c r="M124" s="139" t="s">
        <v>21</v>
      </c>
      <c r="N124" s="140" t="s">
        <v>44</v>
      </c>
      <c r="P124" s="141">
        <f>O124*H124</f>
        <v>0</v>
      </c>
      <c r="Q124" s="141">
        <v>0</v>
      </c>
      <c r="R124" s="141">
        <f>Q124*H124</f>
        <v>0</v>
      </c>
      <c r="S124" s="141">
        <v>0</v>
      </c>
      <c r="T124" s="142">
        <f>S124*H124</f>
        <v>0</v>
      </c>
      <c r="AR124" s="143" t="s">
        <v>180</v>
      </c>
      <c r="AT124" s="143" t="s">
        <v>176</v>
      </c>
      <c r="AU124" s="143" t="s">
        <v>80</v>
      </c>
      <c r="AY124" s="17" t="s">
        <v>174</v>
      </c>
      <c r="BE124" s="144">
        <f>IF(N124="základní",J124,0)</f>
        <v>0</v>
      </c>
      <c r="BF124" s="144">
        <f>IF(N124="snížená",J124,0)</f>
        <v>0</v>
      </c>
      <c r="BG124" s="144">
        <f>IF(N124="zákl. přenesená",J124,0)</f>
        <v>0</v>
      </c>
      <c r="BH124" s="144">
        <f>IF(N124="sníž. přenesená",J124,0)</f>
        <v>0</v>
      </c>
      <c r="BI124" s="144">
        <f>IF(N124="nulová",J124,0)</f>
        <v>0</v>
      </c>
      <c r="BJ124" s="17" t="s">
        <v>80</v>
      </c>
      <c r="BK124" s="144">
        <f>ROUND(I124*H124,2)</f>
        <v>0</v>
      </c>
      <c r="BL124" s="17" t="s">
        <v>180</v>
      </c>
      <c r="BM124" s="143" t="s">
        <v>809</v>
      </c>
    </row>
    <row r="125" spans="2:65" s="1" customFormat="1" ht="58.5">
      <c r="B125" s="32"/>
      <c r="D125" s="150" t="s">
        <v>220</v>
      </c>
      <c r="F125" s="170" t="s">
        <v>1293</v>
      </c>
      <c r="I125" s="147"/>
      <c r="L125" s="32"/>
      <c r="M125" s="148"/>
      <c r="T125" s="53"/>
      <c r="AT125" s="17" t="s">
        <v>220</v>
      </c>
      <c r="AU125" s="17" t="s">
        <v>80</v>
      </c>
    </row>
    <row r="126" spans="2:65" s="1" customFormat="1" ht="24.2" customHeight="1">
      <c r="B126" s="32"/>
      <c r="C126" s="132" t="s">
        <v>342</v>
      </c>
      <c r="D126" s="132" t="s">
        <v>176</v>
      </c>
      <c r="E126" s="133" t="s">
        <v>1330</v>
      </c>
      <c r="F126" s="134" t="s">
        <v>1331</v>
      </c>
      <c r="G126" s="135" t="s">
        <v>1292</v>
      </c>
      <c r="H126" s="136">
        <v>1</v>
      </c>
      <c r="I126" s="137"/>
      <c r="J126" s="138">
        <f>ROUND(I126*H126,2)</f>
        <v>0</v>
      </c>
      <c r="K126" s="134" t="s">
        <v>218</v>
      </c>
      <c r="L126" s="32"/>
      <c r="M126" s="139" t="s">
        <v>21</v>
      </c>
      <c r="N126" s="140" t="s">
        <v>44</v>
      </c>
      <c r="P126" s="141">
        <f>O126*H126</f>
        <v>0</v>
      </c>
      <c r="Q126" s="141">
        <v>0</v>
      </c>
      <c r="R126" s="141">
        <f>Q126*H126</f>
        <v>0</v>
      </c>
      <c r="S126" s="141">
        <v>0</v>
      </c>
      <c r="T126" s="142">
        <f>S126*H126</f>
        <v>0</v>
      </c>
      <c r="AR126" s="143" t="s">
        <v>180</v>
      </c>
      <c r="AT126" s="143" t="s">
        <v>176</v>
      </c>
      <c r="AU126" s="143" t="s">
        <v>80</v>
      </c>
      <c r="AY126" s="17" t="s">
        <v>174</v>
      </c>
      <c r="BE126" s="144">
        <f>IF(N126="základní",J126,0)</f>
        <v>0</v>
      </c>
      <c r="BF126" s="144">
        <f>IF(N126="snížená",J126,0)</f>
        <v>0</v>
      </c>
      <c r="BG126" s="144">
        <f>IF(N126="zákl. přenesená",J126,0)</f>
        <v>0</v>
      </c>
      <c r="BH126" s="144">
        <f>IF(N126="sníž. přenesená",J126,0)</f>
        <v>0</v>
      </c>
      <c r="BI126" s="144">
        <f>IF(N126="nulová",J126,0)</f>
        <v>0</v>
      </c>
      <c r="BJ126" s="17" t="s">
        <v>80</v>
      </c>
      <c r="BK126" s="144">
        <f>ROUND(I126*H126,2)</f>
        <v>0</v>
      </c>
      <c r="BL126" s="17" t="s">
        <v>180</v>
      </c>
      <c r="BM126" s="143" t="s">
        <v>819</v>
      </c>
    </row>
    <row r="127" spans="2:65" s="1" customFormat="1" ht="58.5">
      <c r="B127" s="32"/>
      <c r="D127" s="150" t="s">
        <v>220</v>
      </c>
      <c r="F127" s="170" t="s">
        <v>1293</v>
      </c>
      <c r="I127" s="147"/>
      <c r="L127" s="32"/>
      <c r="M127" s="148"/>
      <c r="T127" s="53"/>
      <c r="AT127" s="17" t="s">
        <v>220</v>
      </c>
      <c r="AU127" s="17" t="s">
        <v>80</v>
      </c>
    </row>
    <row r="128" spans="2:65" s="1" customFormat="1" ht="24.2" customHeight="1">
      <c r="B128" s="32"/>
      <c r="C128" s="132" t="s">
        <v>7</v>
      </c>
      <c r="D128" s="132" t="s">
        <v>176</v>
      </c>
      <c r="E128" s="133" t="s">
        <v>1332</v>
      </c>
      <c r="F128" s="134" t="s">
        <v>1333</v>
      </c>
      <c r="G128" s="135" t="s">
        <v>1292</v>
      </c>
      <c r="H128" s="136">
        <v>1</v>
      </c>
      <c r="I128" s="137"/>
      <c r="J128" s="138">
        <f>ROUND(I128*H128,2)</f>
        <v>0</v>
      </c>
      <c r="K128" s="134" t="s">
        <v>218</v>
      </c>
      <c r="L128" s="32"/>
      <c r="M128" s="139" t="s">
        <v>21</v>
      </c>
      <c r="N128" s="140" t="s">
        <v>44</v>
      </c>
      <c r="P128" s="141">
        <f>O128*H128</f>
        <v>0</v>
      </c>
      <c r="Q128" s="141">
        <v>0</v>
      </c>
      <c r="R128" s="141">
        <f>Q128*H128</f>
        <v>0</v>
      </c>
      <c r="S128" s="141">
        <v>0</v>
      </c>
      <c r="T128" s="142">
        <f>S128*H128</f>
        <v>0</v>
      </c>
      <c r="AR128" s="143" t="s">
        <v>180</v>
      </c>
      <c r="AT128" s="143" t="s">
        <v>176</v>
      </c>
      <c r="AU128" s="143" t="s">
        <v>80</v>
      </c>
      <c r="AY128" s="17" t="s">
        <v>174</v>
      </c>
      <c r="BE128" s="144">
        <f>IF(N128="základní",J128,0)</f>
        <v>0</v>
      </c>
      <c r="BF128" s="144">
        <f>IF(N128="snížená",J128,0)</f>
        <v>0</v>
      </c>
      <c r="BG128" s="144">
        <f>IF(N128="zákl. přenesená",J128,0)</f>
        <v>0</v>
      </c>
      <c r="BH128" s="144">
        <f>IF(N128="sníž. přenesená",J128,0)</f>
        <v>0</v>
      </c>
      <c r="BI128" s="144">
        <f>IF(N128="nulová",J128,0)</f>
        <v>0</v>
      </c>
      <c r="BJ128" s="17" t="s">
        <v>80</v>
      </c>
      <c r="BK128" s="144">
        <f>ROUND(I128*H128,2)</f>
        <v>0</v>
      </c>
      <c r="BL128" s="17" t="s">
        <v>180</v>
      </c>
      <c r="BM128" s="143" t="s">
        <v>827</v>
      </c>
    </row>
    <row r="129" spans="2:65" s="1" customFormat="1" ht="58.5">
      <c r="B129" s="32"/>
      <c r="D129" s="150" t="s">
        <v>220</v>
      </c>
      <c r="F129" s="170" t="s">
        <v>1293</v>
      </c>
      <c r="I129" s="147"/>
      <c r="L129" s="32"/>
      <c r="M129" s="148"/>
      <c r="T129" s="53"/>
      <c r="AT129" s="17" t="s">
        <v>220</v>
      </c>
      <c r="AU129" s="17" t="s">
        <v>80</v>
      </c>
    </row>
    <row r="130" spans="2:65" s="1" customFormat="1" ht="24.2" customHeight="1">
      <c r="B130" s="32"/>
      <c r="C130" s="132" t="s">
        <v>352</v>
      </c>
      <c r="D130" s="132" t="s">
        <v>176</v>
      </c>
      <c r="E130" s="133" t="s">
        <v>1334</v>
      </c>
      <c r="F130" s="134" t="s">
        <v>1335</v>
      </c>
      <c r="G130" s="135" t="s">
        <v>1292</v>
      </c>
      <c r="H130" s="136">
        <v>1</v>
      </c>
      <c r="I130" s="137"/>
      <c r="J130" s="138">
        <f>ROUND(I130*H130,2)</f>
        <v>0</v>
      </c>
      <c r="K130" s="134" t="s">
        <v>218</v>
      </c>
      <c r="L130" s="32"/>
      <c r="M130" s="139" t="s">
        <v>21</v>
      </c>
      <c r="N130" s="140" t="s">
        <v>44</v>
      </c>
      <c r="P130" s="141">
        <f>O130*H130</f>
        <v>0</v>
      </c>
      <c r="Q130" s="141">
        <v>0</v>
      </c>
      <c r="R130" s="141">
        <f>Q130*H130</f>
        <v>0</v>
      </c>
      <c r="S130" s="141">
        <v>0</v>
      </c>
      <c r="T130" s="142">
        <f>S130*H130</f>
        <v>0</v>
      </c>
      <c r="AR130" s="143" t="s">
        <v>180</v>
      </c>
      <c r="AT130" s="143" t="s">
        <v>176</v>
      </c>
      <c r="AU130" s="143" t="s">
        <v>80</v>
      </c>
      <c r="AY130" s="17" t="s">
        <v>174</v>
      </c>
      <c r="BE130" s="144">
        <f>IF(N130="základní",J130,0)</f>
        <v>0</v>
      </c>
      <c r="BF130" s="144">
        <f>IF(N130="snížená",J130,0)</f>
        <v>0</v>
      </c>
      <c r="BG130" s="144">
        <f>IF(N130="zákl. přenesená",J130,0)</f>
        <v>0</v>
      </c>
      <c r="BH130" s="144">
        <f>IF(N130="sníž. přenesená",J130,0)</f>
        <v>0</v>
      </c>
      <c r="BI130" s="144">
        <f>IF(N130="nulová",J130,0)</f>
        <v>0</v>
      </c>
      <c r="BJ130" s="17" t="s">
        <v>80</v>
      </c>
      <c r="BK130" s="144">
        <f>ROUND(I130*H130,2)</f>
        <v>0</v>
      </c>
      <c r="BL130" s="17" t="s">
        <v>180</v>
      </c>
      <c r="BM130" s="143" t="s">
        <v>835</v>
      </c>
    </row>
    <row r="131" spans="2:65" s="1" customFormat="1" ht="58.5">
      <c r="B131" s="32"/>
      <c r="D131" s="150" t="s">
        <v>220</v>
      </c>
      <c r="F131" s="170" t="s">
        <v>1293</v>
      </c>
      <c r="I131" s="147"/>
      <c r="L131" s="32"/>
      <c r="M131" s="148"/>
      <c r="T131" s="53"/>
      <c r="AT131" s="17" t="s">
        <v>220</v>
      </c>
      <c r="AU131" s="17" t="s">
        <v>80</v>
      </c>
    </row>
    <row r="132" spans="2:65" s="1" customFormat="1" ht="24.2" customHeight="1">
      <c r="B132" s="32"/>
      <c r="C132" s="132" t="s">
        <v>360</v>
      </c>
      <c r="D132" s="132" t="s">
        <v>176</v>
      </c>
      <c r="E132" s="133" t="s">
        <v>1336</v>
      </c>
      <c r="F132" s="134" t="s">
        <v>1337</v>
      </c>
      <c r="G132" s="135" t="s">
        <v>1292</v>
      </c>
      <c r="H132" s="136">
        <v>1</v>
      </c>
      <c r="I132" s="137"/>
      <c r="J132" s="138">
        <f>ROUND(I132*H132,2)</f>
        <v>0</v>
      </c>
      <c r="K132" s="134" t="s">
        <v>218</v>
      </c>
      <c r="L132" s="32"/>
      <c r="M132" s="139" t="s">
        <v>21</v>
      </c>
      <c r="N132" s="140" t="s">
        <v>44</v>
      </c>
      <c r="P132" s="141">
        <f>O132*H132</f>
        <v>0</v>
      </c>
      <c r="Q132" s="141">
        <v>0</v>
      </c>
      <c r="R132" s="141">
        <f>Q132*H132</f>
        <v>0</v>
      </c>
      <c r="S132" s="141">
        <v>0</v>
      </c>
      <c r="T132" s="142">
        <f>S132*H132</f>
        <v>0</v>
      </c>
      <c r="AR132" s="143" t="s">
        <v>180</v>
      </c>
      <c r="AT132" s="143" t="s">
        <v>176</v>
      </c>
      <c r="AU132" s="143" t="s">
        <v>80</v>
      </c>
      <c r="AY132" s="17" t="s">
        <v>174</v>
      </c>
      <c r="BE132" s="144">
        <f>IF(N132="základní",J132,0)</f>
        <v>0</v>
      </c>
      <c r="BF132" s="144">
        <f>IF(N132="snížená",J132,0)</f>
        <v>0</v>
      </c>
      <c r="BG132" s="144">
        <f>IF(N132="zákl. přenesená",J132,0)</f>
        <v>0</v>
      </c>
      <c r="BH132" s="144">
        <f>IF(N132="sníž. přenesená",J132,0)</f>
        <v>0</v>
      </c>
      <c r="BI132" s="144">
        <f>IF(N132="nulová",J132,0)</f>
        <v>0</v>
      </c>
      <c r="BJ132" s="17" t="s">
        <v>80</v>
      </c>
      <c r="BK132" s="144">
        <f>ROUND(I132*H132,2)</f>
        <v>0</v>
      </c>
      <c r="BL132" s="17" t="s">
        <v>180</v>
      </c>
      <c r="BM132" s="143" t="s">
        <v>847</v>
      </c>
    </row>
    <row r="133" spans="2:65" s="1" customFormat="1" ht="58.5">
      <c r="B133" s="32"/>
      <c r="D133" s="150" t="s">
        <v>220</v>
      </c>
      <c r="F133" s="170" t="s">
        <v>1293</v>
      </c>
      <c r="I133" s="147"/>
      <c r="L133" s="32"/>
      <c r="M133" s="148"/>
      <c r="T133" s="53"/>
      <c r="AT133" s="17" t="s">
        <v>220</v>
      </c>
      <c r="AU133" s="17" t="s">
        <v>80</v>
      </c>
    </row>
    <row r="134" spans="2:65" s="1" customFormat="1" ht="24.2" customHeight="1">
      <c r="B134" s="32"/>
      <c r="C134" s="132" t="s">
        <v>367</v>
      </c>
      <c r="D134" s="132" t="s">
        <v>176</v>
      </c>
      <c r="E134" s="133" t="s">
        <v>1338</v>
      </c>
      <c r="F134" s="134" t="s">
        <v>1339</v>
      </c>
      <c r="G134" s="135" t="s">
        <v>1292</v>
      </c>
      <c r="H134" s="136">
        <v>1</v>
      </c>
      <c r="I134" s="137"/>
      <c r="J134" s="138">
        <f>ROUND(I134*H134,2)</f>
        <v>0</v>
      </c>
      <c r="K134" s="134" t="s">
        <v>218</v>
      </c>
      <c r="L134" s="32"/>
      <c r="M134" s="139" t="s">
        <v>21</v>
      </c>
      <c r="N134" s="140" t="s">
        <v>44</v>
      </c>
      <c r="P134" s="141">
        <f>O134*H134</f>
        <v>0</v>
      </c>
      <c r="Q134" s="141">
        <v>0</v>
      </c>
      <c r="R134" s="141">
        <f>Q134*H134</f>
        <v>0</v>
      </c>
      <c r="S134" s="141">
        <v>0</v>
      </c>
      <c r="T134" s="142">
        <f>S134*H134</f>
        <v>0</v>
      </c>
      <c r="AR134" s="143" t="s">
        <v>180</v>
      </c>
      <c r="AT134" s="143" t="s">
        <v>176</v>
      </c>
      <c r="AU134" s="143" t="s">
        <v>80</v>
      </c>
      <c r="AY134" s="17" t="s">
        <v>174</v>
      </c>
      <c r="BE134" s="144">
        <f>IF(N134="základní",J134,0)</f>
        <v>0</v>
      </c>
      <c r="BF134" s="144">
        <f>IF(N134="snížená",J134,0)</f>
        <v>0</v>
      </c>
      <c r="BG134" s="144">
        <f>IF(N134="zákl. přenesená",J134,0)</f>
        <v>0</v>
      </c>
      <c r="BH134" s="144">
        <f>IF(N134="sníž. přenesená",J134,0)</f>
        <v>0</v>
      </c>
      <c r="BI134" s="144">
        <f>IF(N134="nulová",J134,0)</f>
        <v>0</v>
      </c>
      <c r="BJ134" s="17" t="s">
        <v>80</v>
      </c>
      <c r="BK134" s="144">
        <f>ROUND(I134*H134,2)</f>
        <v>0</v>
      </c>
      <c r="BL134" s="17" t="s">
        <v>180</v>
      </c>
      <c r="BM134" s="143" t="s">
        <v>857</v>
      </c>
    </row>
    <row r="135" spans="2:65" s="1" customFormat="1" ht="58.5">
      <c r="B135" s="32"/>
      <c r="D135" s="150" t="s">
        <v>220</v>
      </c>
      <c r="F135" s="170" t="s">
        <v>1293</v>
      </c>
      <c r="I135" s="147"/>
      <c r="L135" s="32"/>
      <c r="M135" s="148"/>
      <c r="T135" s="53"/>
      <c r="AT135" s="17" t="s">
        <v>220</v>
      </c>
      <c r="AU135" s="17" t="s">
        <v>80</v>
      </c>
    </row>
    <row r="136" spans="2:65" s="1" customFormat="1" ht="24.2" customHeight="1">
      <c r="B136" s="32"/>
      <c r="C136" s="132" t="s">
        <v>372</v>
      </c>
      <c r="D136" s="132" t="s">
        <v>176</v>
      </c>
      <c r="E136" s="133" t="s">
        <v>1340</v>
      </c>
      <c r="F136" s="134" t="s">
        <v>1341</v>
      </c>
      <c r="G136" s="135" t="s">
        <v>1292</v>
      </c>
      <c r="H136" s="136">
        <v>1</v>
      </c>
      <c r="I136" s="137"/>
      <c r="J136" s="138">
        <f>ROUND(I136*H136,2)</f>
        <v>0</v>
      </c>
      <c r="K136" s="134" t="s">
        <v>218</v>
      </c>
      <c r="L136" s="32"/>
      <c r="M136" s="139" t="s">
        <v>21</v>
      </c>
      <c r="N136" s="140" t="s">
        <v>44</v>
      </c>
      <c r="P136" s="141">
        <f>O136*H136</f>
        <v>0</v>
      </c>
      <c r="Q136" s="141">
        <v>0</v>
      </c>
      <c r="R136" s="141">
        <f>Q136*H136</f>
        <v>0</v>
      </c>
      <c r="S136" s="141">
        <v>0</v>
      </c>
      <c r="T136" s="142">
        <f>S136*H136</f>
        <v>0</v>
      </c>
      <c r="AR136" s="143" t="s">
        <v>180</v>
      </c>
      <c r="AT136" s="143" t="s">
        <v>176</v>
      </c>
      <c r="AU136" s="143" t="s">
        <v>80</v>
      </c>
      <c r="AY136" s="17" t="s">
        <v>174</v>
      </c>
      <c r="BE136" s="144">
        <f>IF(N136="základní",J136,0)</f>
        <v>0</v>
      </c>
      <c r="BF136" s="144">
        <f>IF(N136="snížená",J136,0)</f>
        <v>0</v>
      </c>
      <c r="BG136" s="144">
        <f>IF(N136="zákl. přenesená",J136,0)</f>
        <v>0</v>
      </c>
      <c r="BH136" s="144">
        <f>IF(N136="sníž. přenesená",J136,0)</f>
        <v>0</v>
      </c>
      <c r="BI136" s="144">
        <f>IF(N136="nulová",J136,0)</f>
        <v>0</v>
      </c>
      <c r="BJ136" s="17" t="s">
        <v>80</v>
      </c>
      <c r="BK136" s="144">
        <f>ROUND(I136*H136,2)</f>
        <v>0</v>
      </c>
      <c r="BL136" s="17" t="s">
        <v>180</v>
      </c>
      <c r="BM136" s="143" t="s">
        <v>881</v>
      </c>
    </row>
    <row r="137" spans="2:65" s="1" customFormat="1" ht="58.5">
      <c r="B137" s="32"/>
      <c r="D137" s="150" t="s">
        <v>220</v>
      </c>
      <c r="F137" s="170" t="s">
        <v>1293</v>
      </c>
      <c r="I137" s="147"/>
      <c r="L137" s="32"/>
      <c r="M137" s="148"/>
      <c r="T137" s="53"/>
      <c r="AT137" s="17" t="s">
        <v>220</v>
      </c>
      <c r="AU137" s="17" t="s">
        <v>80</v>
      </c>
    </row>
    <row r="138" spans="2:65" s="1" customFormat="1" ht="24.2" customHeight="1">
      <c r="B138" s="32"/>
      <c r="C138" s="132" t="s">
        <v>381</v>
      </c>
      <c r="D138" s="132" t="s">
        <v>176</v>
      </c>
      <c r="E138" s="133" t="s">
        <v>1342</v>
      </c>
      <c r="F138" s="134" t="s">
        <v>1343</v>
      </c>
      <c r="G138" s="135" t="s">
        <v>1292</v>
      </c>
      <c r="H138" s="136">
        <v>2</v>
      </c>
      <c r="I138" s="137"/>
      <c r="J138" s="138">
        <f>ROUND(I138*H138,2)</f>
        <v>0</v>
      </c>
      <c r="K138" s="134" t="s">
        <v>218</v>
      </c>
      <c r="L138" s="32"/>
      <c r="M138" s="139" t="s">
        <v>21</v>
      </c>
      <c r="N138" s="140" t="s">
        <v>44</v>
      </c>
      <c r="P138" s="141">
        <f>O138*H138</f>
        <v>0</v>
      </c>
      <c r="Q138" s="141">
        <v>0</v>
      </c>
      <c r="R138" s="141">
        <f>Q138*H138</f>
        <v>0</v>
      </c>
      <c r="S138" s="141">
        <v>0</v>
      </c>
      <c r="T138" s="142">
        <f>S138*H138</f>
        <v>0</v>
      </c>
      <c r="AR138" s="143" t="s">
        <v>180</v>
      </c>
      <c r="AT138" s="143" t="s">
        <v>176</v>
      </c>
      <c r="AU138" s="143" t="s">
        <v>80</v>
      </c>
      <c r="AY138" s="17" t="s">
        <v>174</v>
      </c>
      <c r="BE138" s="144">
        <f>IF(N138="základní",J138,0)</f>
        <v>0</v>
      </c>
      <c r="BF138" s="144">
        <f>IF(N138="snížená",J138,0)</f>
        <v>0</v>
      </c>
      <c r="BG138" s="144">
        <f>IF(N138="zákl. přenesená",J138,0)</f>
        <v>0</v>
      </c>
      <c r="BH138" s="144">
        <f>IF(N138="sníž. přenesená",J138,0)</f>
        <v>0</v>
      </c>
      <c r="BI138" s="144">
        <f>IF(N138="nulová",J138,0)</f>
        <v>0</v>
      </c>
      <c r="BJ138" s="17" t="s">
        <v>80</v>
      </c>
      <c r="BK138" s="144">
        <f>ROUND(I138*H138,2)</f>
        <v>0</v>
      </c>
      <c r="BL138" s="17" t="s">
        <v>180</v>
      </c>
      <c r="BM138" s="143" t="s">
        <v>892</v>
      </c>
    </row>
    <row r="139" spans="2:65" s="1" customFormat="1" ht="58.5">
      <c r="B139" s="32"/>
      <c r="D139" s="150" t="s">
        <v>220</v>
      </c>
      <c r="F139" s="170" t="s">
        <v>1293</v>
      </c>
      <c r="I139" s="147"/>
      <c r="L139" s="32"/>
      <c r="M139" s="148"/>
      <c r="T139" s="53"/>
      <c r="AT139" s="17" t="s">
        <v>220</v>
      </c>
      <c r="AU139" s="17" t="s">
        <v>80</v>
      </c>
    </row>
    <row r="140" spans="2:65" s="1" customFormat="1" ht="24.2" customHeight="1">
      <c r="B140" s="32"/>
      <c r="C140" s="132" t="s">
        <v>397</v>
      </c>
      <c r="D140" s="132" t="s">
        <v>176</v>
      </c>
      <c r="E140" s="133" t="s">
        <v>1344</v>
      </c>
      <c r="F140" s="134" t="s">
        <v>1345</v>
      </c>
      <c r="G140" s="135" t="s">
        <v>1292</v>
      </c>
      <c r="H140" s="136">
        <v>1</v>
      </c>
      <c r="I140" s="137"/>
      <c r="J140" s="138">
        <f>ROUND(I140*H140,2)</f>
        <v>0</v>
      </c>
      <c r="K140" s="134" t="s">
        <v>218</v>
      </c>
      <c r="L140" s="32"/>
      <c r="M140" s="139" t="s">
        <v>21</v>
      </c>
      <c r="N140" s="140" t="s">
        <v>44</v>
      </c>
      <c r="P140" s="141">
        <f>O140*H140</f>
        <v>0</v>
      </c>
      <c r="Q140" s="141">
        <v>0</v>
      </c>
      <c r="R140" s="141">
        <f>Q140*H140</f>
        <v>0</v>
      </c>
      <c r="S140" s="141">
        <v>0</v>
      </c>
      <c r="T140" s="142">
        <f>S140*H140</f>
        <v>0</v>
      </c>
      <c r="AR140" s="143" t="s">
        <v>180</v>
      </c>
      <c r="AT140" s="143" t="s">
        <v>176</v>
      </c>
      <c r="AU140" s="143" t="s">
        <v>80</v>
      </c>
      <c r="AY140" s="17" t="s">
        <v>174</v>
      </c>
      <c r="BE140" s="144">
        <f>IF(N140="základní",J140,0)</f>
        <v>0</v>
      </c>
      <c r="BF140" s="144">
        <f>IF(N140="snížená",J140,0)</f>
        <v>0</v>
      </c>
      <c r="BG140" s="144">
        <f>IF(N140="zákl. přenesená",J140,0)</f>
        <v>0</v>
      </c>
      <c r="BH140" s="144">
        <f>IF(N140="sníž. přenesená",J140,0)</f>
        <v>0</v>
      </c>
      <c r="BI140" s="144">
        <f>IF(N140="nulová",J140,0)</f>
        <v>0</v>
      </c>
      <c r="BJ140" s="17" t="s">
        <v>80</v>
      </c>
      <c r="BK140" s="144">
        <f>ROUND(I140*H140,2)</f>
        <v>0</v>
      </c>
      <c r="BL140" s="17" t="s">
        <v>180</v>
      </c>
      <c r="BM140" s="143" t="s">
        <v>903</v>
      </c>
    </row>
    <row r="141" spans="2:65" s="1" customFormat="1" ht="58.5">
      <c r="B141" s="32"/>
      <c r="D141" s="150" t="s">
        <v>220</v>
      </c>
      <c r="F141" s="170" t="s">
        <v>1293</v>
      </c>
      <c r="I141" s="147"/>
      <c r="L141" s="32"/>
      <c r="M141" s="148"/>
      <c r="T141" s="53"/>
      <c r="AT141" s="17" t="s">
        <v>220</v>
      </c>
      <c r="AU141" s="17" t="s">
        <v>80</v>
      </c>
    </row>
    <row r="142" spans="2:65" s="1" customFormat="1" ht="24.2" customHeight="1">
      <c r="B142" s="32"/>
      <c r="C142" s="132" t="s">
        <v>407</v>
      </c>
      <c r="D142" s="132" t="s">
        <v>176</v>
      </c>
      <c r="E142" s="133" t="s">
        <v>1346</v>
      </c>
      <c r="F142" s="134" t="s">
        <v>1347</v>
      </c>
      <c r="G142" s="135" t="s">
        <v>1292</v>
      </c>
      <c r="H142" s="136">
        <v>4</v>
      </c>
      <c r="I142" s="137"/>
      <c r="J142" s="138">
        <f>ROUND(I142*H142,2)</f>
        <v>0</v>
      </c>
      <c r="K142" s="134" t="s">
        <v>218</v>
      </c>
      <c r="L142" s="32"/>
      <c r="M142" s="139" t="s">
        <v>21</v>
      </c>
      <c r="N142" s="140" t="s">
        <v>44</v>
      </c>
      <c r="P142" s="141">
        <f>O142*H142</f>
        <v>0</v>
      </c>
      <c r="Q142" s="141">
        <v>0</v>
      </c>
      <c r="R142" s="141">
        <f>Q142*H142</f>
        <v>0</v>
      </c>
      <c r="S142" s="141">
        <v>0</v>
      </c>
      <c r="T142" s="142">
        <f>S142*H142</f>
        <v>0</v>
      </c>
      <c r="AR142" s="143" t="s">
        <v>180</v>
      </c>
      <c r="AT142" s="143" t="s">
        <v>176</v>
      </c>
      <c r="AU142" s="143" t="s">
        <v>80</v>
      </c>
      <c r="AY142" s="17" t="s">
        <v>174</v>
      </c>
      <c r="BE142" s="144">
        <f>IF(N142="základní",J142,0)</f>
        <v>0</v>
      </c>
      <c r="BF142" s="144">
        <f>IF(N142="snížená",J142,0)</f>
        <v>0</v>
      </c>
      <c r="BG142" s="144">
        <f>IF(N142="zákl. přenesená",J142,0)</f>
        <v>0</v>
      </c>
      <c r="BH142" s="144">
        <f>IF(N142="sníž. přenesená",J142,0)</f>
        <v>0</v>
      </c>
      <c r="BI142" s="144">
        <f>IF(N142="nulová",J142,0)</f>
        <v>0</v>
      </c>
      <c r="BJ142" s="17" t="s">
        <v>80</v>
      </c>
      <c r="BK142" s="144">
        <f>ROUND(I142*H142,2)</f>
        <v>0</v>
      </c>
      <c r="BL142" s="17" t="s">
        <v>180</v>
      </c>
      <c r="BM142" s="143" t="s">
        <v>913</v>
      </c>
    </row>
    <row r="143" spans="2:65" s="1" customFormat="1" ht="58.5">
      <c r="B143" s="32"/>
      <c r="D143" s="150" t="s">
        <v>220</v>
      </c>
      <c r="F143" s="170" t="s">
        <v>1293</v>
      </c>
      <c r="I143" s="147"/>
      <c r="L143" s="32"/>
      <c r="M143" s="148"/>
      <c r="T143" s="53"/>
      <c r="AT143" s="17" t="s">
        <v>220</v>
      </c>
      <c r="AU143" s="17" t="s">
        <v>80</v>
      </c>
    </row>
    <row r="144" spans="2:65" s="1" customFormat="1" ht="24.2" customHeight="1">
      <c r="B144" s="32"/>
      <c r="C144" s="132" t="s">
        <v>417</v>
      </c>
      <c r="D144" s="132" t="s">
        <v>176</v>
      </c>
      <c r="E144" s="133" t="s">
        <v>1348</v>
      </c>
      <c r="F144" s="134" t="s">
        <v>1349</v>
      </c>
      <c r="G144" s="135" t="s">
        <v>1292</v>
      </c>
      <c r="H144" s="136">
        <v>4</v>
      </c>
      <c r="I144" s="137"/>
      <c r="J144" s="138">
        <f>ROUND(I144*H144,2)</f>
        <v>0</v>
      </c>
      <c r="K144" s="134" t="s">
        <v>218</v>
      </c>
      <c r="L144" s="32"/>
      <c r="M144" s="139" t="s">
        <v>21</v>
      </c>
      <c r="N144" s="140" t="s">
        <v>44</v>
      </c>
      <c r="P144" s="141">
        <f>O144*H144</f>
        <v>0</v>
      </c>
      <c r="Q144" s="141">
        <v>0</v>
      </c>
      <c r="R144" s="141">
        <f>Q144*H144</f>
        <v>0</v>
      </c>
      <c r="S144" s="141">
        <v>0</v>
      </c>
      <c r="T144" s="142">
        <f>S144*H144</f>
        <v>0</v>
      </c>
      <c r="AR144" s="143" t="s">
        <v>180</v>
      </c>
      <c r="AT144" s="143" t="s">
        <v>176</v>
      </c>
      <c r="AU144" s="143" t="s">
        <v>80</v>
      </c>
      <c r="AY144" s="17" t="s">
        <v>174</v>
      </c>
      <c r="BE144" s="144">
        <f>IF(N144="základní",J144,0)</f>
        <v>0</v>
      </c>
      <c r="BF144" s="144">
        <f>IF(N144="snížená",J144,0)</f>
        <v>0</v>
      </c>
      <c r="BG144" s="144">
        <f>IF(N144="zákl. přenesená",J144,0)</f>
        <v>0</v>
      </c>
      <c r="BH144" s="144">
        <f>IF(N144="sníž. přenesená",J144,0)</f>
        <v>0</v>
      </c>
      <c r="BI144" s="144">
        <f>IF(N144="nulová",J144,0)</f>
        <v>0</v>
      </c>
      <c r="BJ144" s="17" t="s">
        <v>80</v>
      </c>
      <c r="BK144" s="144">
        <f>ROUND(I144*H144,2)</f>
        <v>0</v>
      </c>
      <c r="BL144" s="17" t="s">
        <v>180</v>
      </c>
      <c r="BM144" s="143" t="s">
        <v>926</v>
      </c>
    </row>
    <row r="145" spans="2:65" s="1" customFormat="1" ht="58.5">
      <c r="B145" s="32"/>
      <c r="D145" s="150" t="s">
        <v>220</v>
      </c>
      <c r="F145" s="170" t="s">
        <v>1293</v>
      </c>
      <c r="I145" s="147"/>
      <c r="L145" s="32"/>
      <c r="M145" s="148"/>
      <c r="T145" s="53"/>
      <c r="AT145" s="17" t="s">
        <v>220</v>
      </c>
      <c r="AU145" s="17" t="s">
        <v>80</v>
      </c>
    </row>
    <row r="146" spans="2:65" s="1" customFormat="1" ht="24.2" customHeight="1">
      <c r="B146" s="32"/>
      <c r="C146" s="132" t="s">
        <v>428</v>
      </c>
      <c r="D146" s="132" t="s">
        <v>176</v>
      </c>
      <c r="E146" s="133" t="s">
        <v>1350</v>
      </c>
      <c r="F146" s="134" t="s">
        <v>1351</v>
      </c>
      <c r="G146" s="135" t="s">
        <v>1292</v>
      </c>
      <c r="H146" s="136">
        <v>2</v>
      </c>
      <c r="I146" s="137"/>
      <c r="J146" s="138">
        <f>ROUND(I146*H146,2)</f>
        <v>0</v>
      </c>
      <c r="K146" s="134" t="s">
        <v>218</v>
      </c>
      <c r="L146" s="32"/>
      <c r="M146" s="139" t="s">
        <v>21</v>
      </c>
      <c r="N146" s="140" t="s">
        <v>44</v>
      </c>
      <c r="P146" s="141">
        <f>O146*H146</f>
        <v>0</v>
      </c>
      <c r="Q146" s="141">
        <v>0</v>
      </c>
      <c r="R146" s="141">
        <f>Q146*H146</f>
        <v>0</v>
      </c>
      <c r="S146" s="141">
        <v>0</v>
      </c>
      <c r="T146" s="142">
        <f>S146*H146</f>
        <v>0</v>
      </c>
      <c r="AR146" s="143" t="s">
        <v>180</v>
      </c>
      <c r="AT146" s="143" t="s">
        <v>176</v>
      </c>
      <c r="AU146" s="143" t="s">
        <v>80</v>
      </c>
      <c r="AY146" s="17" t="s">
        <v>174</v>
      </c>
      <c r="BE146" s="144">
        <f>IF(N146="základní",J146,0)</f>
        <v>0</v>
      </c>
      <c r="BF146" s="144">
        <f>IF(N146="snížená",J146,0)</f>
        <v>0</v>
      </c>
      <c r="BG146" s="144">
        <f>IF(N146="zákl. přenesená",J146,0)</f>
        <v>0</v>
      </c>
      <c r="BH146" s="144">
        <f>IF(N146="sníž. přenesená",J146,0)</f>
        <v>0</v>
      </c>
      <c r="BI146" s="144">
        <f>IF(N146="nulová",J146,0)</f>
        <v>0</v>
      </c>
      <c r="BJ146" s="17" t="s">
        <v>80</v>
      </c>
      <c r="BK146" s="144">
        <f>ROUND(I146*H146,2)</f>
        <v>0</v>
      </c>
      <c r="BL146" s="17" t="s">
        <v>180</v>
      </c>
      <c r="BM146" s="143" t="s">
        <v>961</v>
      </c>
    </row>
    <row r="147" spans="2:65" s="1" customFormat="1" ht="58.5">
      <c r="B147" s="32"/>
      <c r="D147" s="150" t="s">
        <v>220</v>
      </c>
      <c r="F147" s="170" t="s">
        <v>1293</v>
      </c>
      <c r="I147" s="147"/>
      <c r="L147" s="32"/>
      <c r="M147" s="148"/>
      <c r="T147" s="53"/>
      <c r="AT147" s="17" t="s">
        <v>220</v>
      </c>
      <c r="AU147" s="17" t="s">
        <v>80</v>
      </c>
    </row>
    <row r="148" spans="2:65" s="1" customFormat="1" ht="24.2" customHeight="1">
      <c r="B148" s="32"/>
      <c r="C148" s="132" t="s">
        <v>436</v>
      </c>
      <c r="D148" s="132" t="s">
        <v>176</v>
      </c>
      <c r="E148" s="133" t="s">
        <v>1352</v>
      </c>
      <c r="F148" s="134" t="s">
        <v>1353</v>
      </c>
      <c r="G148" s="135" t="s">
        <v>1292</v>
      </c>
      <c r="H148" s="136">
        <v>1</v>
      </c>
      <c r="I148" s="137"/>
      <c r="J148" s="138">
        <f>ROUND(I148*H148,2)</f>
        <v>0</v>
      </c>
      <c r="K148" s="134" t="s">
        <v>218</v>
      </c>
      <c r="L148" s="32"/>
      <c r="M148" s="139" t="s">
        <v>21</v>
      </c>
      <c r="N148" s="140" t="s">
        <v>44</v>
      </c>
      <c r="P148" s="141">
        <f>O148*H148</f>
        <v>0</v>
      </c>
      <c r="Q148" s="141">
        <v>0</v>
      </c>
      <c r="R148" s="141">
        <f>Q148*H148</f>
        <v>0</v>
      </c>
      <c r="S148" s="141">
        <v>0</v>
      </c>
      <c r="T148" s="142">
        <f>S148*H148</f>
        <v>0</v>
      </c>
      <c r="AR148" s="143" t="s">
        <v>180</v>
      </c>
      <c r="AT148" s="143" t="s">
        <v>176</v>
      </c>
      <c r="AU148" s="143" t="s">
        <v>80</v>
      </c>
      <c r="AY148" s="17" t="s">
        <v>174</v>
      </c>
      <c r="BE148" s="144">
        <f>IF(N148="základní",J148,0)</f>
        <v>0</v>
      </c>
      <c r="BF148" s="144">
        <f>IF(N148="snížená",J148,0)</f>
        <v>0</v>
      </c>
      <c r="BG148" s="144">
        <f>IF(N148="zákl. přenesená",J148,0)</f>
        <v>0</v>
      </c>
      <c r="BH148" s="144">
        <f>IF(N148="sníž. přenesená",J148,0)</f>
        <v>0</v>
      </c>
      <c r="BI148" s="144">
        <f>IF(N148="nulová",J148,0)</f>
        <v>0</v>
      </c>
      <c r="BJ148" s="17" t="s">
        <v>80</v>
      </c>
      <c r="BK148" s="144">
        <f>ROUND(I148*H148,2)</f>
        <v>0</v>
      </c>
      <c r="BL148" s="17" t="s">
        <v>180</v>
      </c>
      <c r="BM148" s="143" t="s">
        <v>971</v>
      </c>
    </row>
    <row r="149" spans="2:65" s="1" customFormat="1" ht="58.5">
      <c r="B149" s="32"/>
      <c r="D149" s="150" t="s">
        <v>220</v>
      </c>
      <c r="F149" s="170" t="s">
        <v>1293</v>
      </c>
      <c r="I149" s="147"/>
      <c r="L149" s="32"/>
      <c r="M149" s="148"/>
      <c r="T149" s="53"/>
      <c r="AT149" s="17" t="s">
        <v>220</v>
      </c>
      <c r="AU149" s="17" t="s">
        <v>80</v>
      </c>
    </row>
    <row r="150" spans="2:65" s="1" customFormat="1" ht="24.2" customHeight="1">
      <c r="B150" s="32"/>
      <c r="C150" s="132" t="s">
        <v>443</v>
      </c>
      <c r="D150" s="132" t="s">
        <v>176</v>
      </c>
      <c r="E150" s="133" t="s">
        <v>1354</v>
      </c>
      <c r="F150" s="134" t="s">
        <v>1355</v>
      </c>
      <c r="G150" s="135" t="s">
        <v>1292</v>
      </c>
      <c r="H150" s="136">
        <v>2</v>
      </c>
      <c r="I150" s="137"/>
      <c r="J150" s="138">
        <f>ROUND(I150*H150,2)</f>
        <v>0</v>
      </c>
      <c r="K150" s="134" t="s">
        <v>218</v>
      </c>
      <c r="L150" s="32"/>
      <c r="M150" s="139" t="s">
        <v>21</v>
      </c>
      <c r="N150" s="140" t="s">
        <v>44</v>
      </c>
      <c r="P150" s="141">
        <f>O150*H150</f>
        <v>0</v>
      </c>
      <c r="Q150" s="141">
        <v>0</v>
      </c>
      <c r="R150" s="141">
        <f>Q150*H150</f>
        <v>0</v>
      </c>
      <c r="S150" s="141">
        <v>0</v>
      </c>
      <c r="T150" s="142">
        <f>S150*H150</f>
        <v>0</v>
      </c>
      <c r="AR150" s="143" t="s">
        <v>180</v>
      </c>
      <c r="AT150" s="143" t="s">
        <v>176</v>
      </c>
      <c r="AU150" s="143" t="s">
        <v>80</v>
      </c>
      <c r="AY150" s="17" t="s">
        <v>174</v>
      </c>
      <c r="BE150" s="144">
        <f>IF(N150="základní",J150,0)</f>
        <v>0</v>
      </c>
      <c r="BF150" s="144">
        <f>IF(N150="snížená",J150,0)</f>
        <v>0</v>
      </c>
      <c r="BG150" s="144">
        <f>IF(N150="zákl. přenesená",J150,0)</f>
        <v>0</v>
      </c>
      <c r="BH150" s="144">
        <f>IF(N150="sníž. přenesená",J150,0)</f>
        <v>0</v>
      </c>
      <c r="BI150" s="144">
        <f>IF(N150="nulová",J150,0)</f>
        <v>0</v>
      </c>
      <c r="BJ150" s="17" t="s">
        <v>80</v>
      </c>
      <c r="BK150" s="144">
        <f>ROUND(I150*H150,2)</f>
        <v>0</v>
      </c>
      <c r="BL150" s="17" t="s">
        <v>180</v>
      </c>
      <c r="BM150" s="143" t="s">
        <v>981</v>
      </c>
    </row>
    <row r="151" spans="2:65" s="1" customFormat="1" ht="58.5">
      <c r="B151" s="32"/>
      <c r="D151" s="150" t="s">
        <v>220</v>
      </c>
      <c r="F151" s="170" t="s">
        <v>1293</v>
      </c>
      <c r="I151" s="147"/>
      <c r="L151" s="32"/>
      <c r="M151" s="148"/>
      <c r="T151" s="53"/>
      <c r="AT151" s="17" t="s">
        <v>220</v>
      </c>
      <c r="AU151" s="17" t="s">
        <v>80</v>
      </c>
    </row>
    <row r="152" spans="2:65" s="1" customFormat="1" ht="24.2" customHeight="1">
      <c r="B152" s="32"/>
      <c r="C152" s="132" t="s">
        <v>449</v>
      </c>
      <c r="D152" s="132" t="s">
        <v>176</v>
      </c>
      <c r="E152" s="133" t="s">
        <v>1356</v>
      </c>
      <c r="F152" s="134" t="s">
        <v>1357</v>
      </c>
      <c r="G152" s="135" t="s">
        <v>1292</v>
      </c>
      <c r="H152" s="136">
        <v>1</v>
      </c>
      <c r="I152" s="137"/>
      <c r="J152" s="138">
        <f>ROUND(I152*H152,2)</f>
        <v>0</v>
      </c>
      <c r="K152" s="134" t="s">
        <v>218</v>
      </c>
      <c r="L152" s="32"/>
      <c r="M152" s="139" t="s">
        <v>21</v>
      </c>
      <c r="N152" s="140" t="s">
        <v>44</v>
      </c>
      <c r="P152" s="141">
        <f>O152*H152</f>
        <v>0</v>
      </c>
      <c r="Q152" s="141">
        <v>0</v>
      </c>
      <c r="R152" s="141">
        <f>Q152*H152</f>
        <v>0</v>
      </c>
      <c r="S152" s="141">
        <v>0</v>
      </c>
      <c r="T152" s="142">
        <f>S152*H152</f>
        <v>0</v>
      </c>
      <c r="AR152" s="143" t="s">
        <v>180</v>
      </c>
      <c r="AT152" s="143" t="s">
        <v>176</v>
      </c>
      <c r="AU152" s="143" t="s">
        <v>80</v>
      </c>
      <c r="AY152" s="17" t="s">
        <v>174</v>
      </c>
      <c r="BE152" s="144">
        <f>IF(N152="základní",J152,0)</f>
        <v>0</v>
      </c>
      <c r="BF152" s="144">
        <f>IF(N152="snížená",J152,0)</f>
        <v>0</v>
      </c>
      <c r="BG152" s="144">
        <f>IF(N152="zákl. přenesená",J152,0)</f>
        <v>0</v>
      </c>
      <c r="BH152" s="144">
        <f>IF(N152="sníž. přenesená",J152,0)</f>
        <v>0</v>
      </c>
      <c r="BI152" s="144">
        <f>IF(N152="nulová",J152,0)</f>
        <v>0</v>
      </c>
      <c r="BJ152" s="17" t="s">
        <v>80</v>
      </c>
      <c r="BK152" s="144">
        <f>ROUND(I152*H152,2)</f>
        <v>0</v>
      </c>
      <c r="BL152" s="17" t="s">
        <v>180</v>
      </c>
      <c r="BM152" s="143" t="s">
        <v>990</v>
      </c>
    </row>
    <row r="153" spans="2:65" s="1" customFormat="1" ht="58.5">
      <c r="B153" s="32"/>
      <c r="D153" s="150" t="s">
        <v>220</v>
      </c>
      <c r="F153" s="170" t="s">
        <v>1293</v>
      </c>
      <c r="I153" s="147"/>
      <c r="L153" s="32"/>
      <c r="M153" s="148"/>
      <c r="T153" s="53"/>
      <c r="AT153" s="17" t="s">
        <v>220</v>
      </c>
      <c r="AU153" s="17" t="s">
        <v>80</v>
      </c>
    </row>
    <row r="154" spans="2:65" s="1" customFormat="1" ht="24.2" customHeight="1">
      <c r="B154" s="32"/>
      <c r="C154" s="132" t="s">
        <v>458</v>
      </c>
      <c r="D154" s="132" t="s">
        <v>176</v>
      </c>
      <c r="E154" s="133" t="s">
        <v>1358</v>
      </c>
      <c r="F154" s="134" t="s">
        <v>1359</v>
      </c>
      <c r="G154" s="135" t="s">
        <v>1292</v>
      </c>
      <c r="H154" s="136">
        <v>2</v>
      </c>
      <c r="I154" s="137"/>
      <c r="J154" s="138">
        <f>ROUND(I154*H154,2)</f>
        <v>0</v>
      </c>
      <c r="K154" s="134" t="s">
        <v>218</v>
      </c>
      <c r="L154" s="32"/>
      <c r="M154" s="139" t="s">
        <v>21</v>
      </c>
      <c r="N154" s="140" t="s">
        <v>44</v>
      </c>
      <c r="P154" s="141">
        <f>O154*H154</f>
        <v>0</v>
      </c>
      <c r="Q154" s="141">
        <v>0</v>
      </c>
      <c r="R154" s="141">
        <f>Q154*H154</f>
        <v>0</v>
      </c>
      <c r="S154" s="141">
        <v>0</v>
      </c>
      <c r="T154" s="142">
        <f>S154*H154</f>
        <v>0</v>
      </c>
      <c r="AR154" s="143" t="s">
        <v>180</v>
      </c>
      <c r="AT154" s="143" t="s">
        <v>176</v>
      </c>
      <c r="AU154" s="143" t="s">
        <v>80</v>
      </c>
      <c r="AY154" s="17" t="s">
        <v>174</v>
      </c>
      <c r="BE154" s="144">
        <f>IF(N154="základní",J154,0)</f>
        <v>0</v>
      </c>
      <c r="BF154" s="144">
        <f>IF(N154="snížená",J154,0)</f>
        <v>0</v>
      </c>
      <c r="BG154" s="144">
        <f>IF(N154="zákl. přenesená",J154,0)</f>
        <v>0</v>
      </c>
      <c r="BH154" s="144">
        <f>IF(N154="sníž. přenesená",J154,0)</f>
        <v>0</v>
      </c>
      <c r="BI154" s="144">
        <f>IF(N154="nulová",J154,0)</f>
        <v>0</v>
      </c>
      <c r="BJ154" s="17" t="s">
        <v>80</v>
      </c>
      <c r="BK154" s="144">
        <f>ROUND(I154*H154,2)</f>
        <v>0</v>
      </c>
      <c r="BL154" s="17" t="s">
        <v>180</v>
      </c>
      <c r="BM154" s="143" t="s">
        <v>1001</v>
      </c>
    </row>
    <row r="155" spans="2:65" s="1" customFormat="1" ht="58.5">
      <c r="B155" s="32"/>
      <c r="D155" s="150" t="s">
        <v>220</v>
      </c>
      <c r="F155" s="170" t="s">
        <v>1293</v>
      </c>
      <c r="I155" s="147"/>
      <c r="L155" s="32"/>
      <c r="M155" s="148"/>
      <c r="T155" s="53"/>
      <c r="AT155" s="17" t="s">
        <v>220</v>
      </c>
      <c r="AU155" s="17" t="s">
        <v>80</v>
      </c>
    </row>
    <row r="156" spans="2:65" s="1" customFormat="1" ht="24.2" customHeight="1">
      <c r="B156" s="32"/>
      <c r="C156" s="132" t="s">
        <v>793</v>
      </c>
      <c r="D156" s="132" t="s">
        <v>176</v>
      </c>
      <c r="E156" s="133" t="s">
        <v>1360</v>
      </c>
      <c r="F156" s="134" t="s">
        <v>1361</v>
      </c>
      <c r="G156" s="135" t="s">
        <v>1292</v>
      </c>
      <c r="H156" s="136">
        <v>1</v>
      </c>
      <c r="I156" s="137"/>
      <c r="J156" s="138">
        <f>ROUND(I156*H156,2)</f>
        <v>0</v>
      </c>
      <c r="K156" s="134" t="s">
        <v>218</v>
      </c>
      <c r="L156" s="32"/>
      <c r="M156" s="139" t="s">
        <v>21</v>
      </c>
      <c r="N156" s="140" t="s">
        <v>44</v>
      </c>
      <c r="P156" s="141">
        <f>O156*H156</f>
        <v>0</v>
      </c>
      <c r="Q156" s="141">
        <v>0</v>
      </c>
      <c r="R156" s="141">
        <f>Q156*H156</f>
        <v>0</v>
      </c>
      <c r="S156" s="141">
        <v>0</v>
      </c>
      <c r="T156" s="142">
        <f>S156*H156</f>
        <v>0</v>
      </c>
      <c r="AR156" s="143" t="s">
        <v>180</v>
      </c>
      <c r="AT156" s="143" t="s">
        <v>176</v>
      </c>
      <c r="AU156" s="143" t="s">
        <v>80</v>
      </c>
      <c r="AY156" s="17" t="s">
        <v>174</v>
      </c>
      <c r="BE156" s="144">
        <f>IF(N156="základní",J156,0)</f>
        <v>0</v>
      </c>
      <c r="BF156" s="144">
        <f>IF(N156="snížená",J156,0)</f>
        <v>0</v>
      </c>
      <c r="BG156" s="144">
        <f>IF(N156="zákl. přenesená",J156,0)</f>
        <v>0</v>
      </c>
      <c r="BH156" s="144">
        <f>IF(N156="sníž. přenesená",J156,0)</f>
        <v>0</v>
      </c>
      <c r="BI156" s="144">
        <f>IF(N156="nulová",J156,0)</f>
        <v>0</v>
      </c>
      <c r="BJ156" s="17" t="s">
        <v>80</v>
      </c>
      <c r="BK156" s="144">
        <f>ROUND(I156*H156,2)</f>
        <v>0</v>
      </c>
      <c r="BL156" s="17" t="s">
        <v>180</v>
      </c>
      <c r="BM156" s="143" t="s">
        <v>1008</v>
      </c>
    </row>
    <row r="157" spans="2:65" s="1" customFormat="1" ht="58.5">
      <c r="B157" s="32"/>
      <c r="D157" s="150" t="s">
        <v>220</v>
      </c>
      <c r="F157" s="170" t="s">
        <v>1293</v>
      </c>
      <c r="I157" s="147"/>
      <c r="L157" s="32"/>
      <c r="M157" s="148"/>
      <c r="T157" s="53"/>
      <c r="AT157" s="17" t="s">
        <v>220</v>
      </c>
      <c r="AU157" s="17" t="s">
        <v>80</v>
      </c>
    </row>
    <row r="158" spans="2:65" s="1" customFormat="1" ht="37.9" customHeight="1">
      <c r="B158" s="32"/>
      <c r="C158" s="132" t="s">
        <v>798</v>
      </c>
      <c r="D158" s="132" t="s">
        <v>176</v>
      </c>
      <c r="E158" s="133" t="s">
        <v>836</v>
      </c>
      <c r="F158" s="134" t="s">
        <v>1362</v>
      </c>
      <c r="G158" s="135" t="s">
        <v>838</v>
      </c>
      <c r="H158" s="191"/>
      <c r="I158" s="137"/>
      <c r="J158" s="138">
        <f>ROUND(I158*H158,2)</f>
        <v>0</v>
      </c>
      <c r="K158" s="134" t="s">
        <v>218</v>
      </c>
      <c r="L158" s="32"/>
      <c r="M158" s="195" t="s">
        <v>21</v>
      </c>
      <c r="N158" s="196" t="s">
        <v>44</v>
      </c>
      <c r="O158" s="197"/>
      <c r="P158" s="198">
        <f>O158*H158</f>
        <v>0</v>
      </c>
      <c r="Q158" s="198">
        <v>0</v>
      </c>
      <c r="R158" s="198">
        <f>Q158*H158</f>
        <v>0</v>
      </c>
      <c r="S158" s="198">
        <v>0</v>
      </c>
      <c r="T158" s="199">
        <f>S158*H158</f>
        <v>0</v>
      </c>
      <c r="AR158" s="143" t="s">
        <v>180</v>
      </c>
      <c r="AT158" s="143" t="s">
        <v>176</v>
      </c>
      <c r="AU158" s="143" t="s">
        <v>80</v>
      </c>
      <c r="AY158" s="17" t="s">
        <v>174</v>
      </c>
      <c r="BE158" s="144">
        <f>IF(N158="základní",J158,0)</f>
        <v>0</v>
      </c>
      <c r="BF158" s="144">
        <f>IF(N158="snížená",J158,0)</f>
        <v>0</v>
      </c>
      <c r="BG158" s="144">
        <f>IF(N158="zákl. přenesená",J158,0)</f>
        <v>0</v>
      </c>
      <c r="BH158" s="144">
        <f>IF(N158="sníž. přenesená",J158,0)</f>
        <v>0</v>
      </c>
      <c r="BI158" s="144">
        <f>IF(N158="nulová",J158,0)</f>
        <v>0</v>
      </c>
      <c r="BJ158" s="17" t="s">
        <v>80</v>
      </c>
      <c r="BK158" s="144">
        <f>ROUND(I158*H158,2)</f>
        <v>0</v>
      </c>
      <c r="BL158" s="17" t="s">
        <v>180</v>
      </c>
      <c r="BM158" s="143" t="s">
        <v>1363</v>
      </c>
    </row>
    <row r="159" spans="2:65" s="1" customFormat="1" ht="6.95" customHeight="1">
      <c r="B159" s="41"/>
      <c r="C159" s="42"/>
      <c r="D159" s="42"/>
      <c r="E159" s="42"/>
      <c r="F159" s="42"/>
      <c r="G159" s="42"/>
      <c r="H159" s="42"/>
      <c r="I159" s="42"/>
      <c r="J159" s="42"/>
      <c r="K159" s="42"/>
      <c r="L159" s="32"/>
    </row>
  </sheetData>
  <sheetProtection algorithmName="SHA-512" hashValue="59Lb/RcgkhBAWj4bLRYnbM3fVcVcq69EvhCP+1Zx5773QfuGpd7C1K8LGT1Uw8nJ0cp+NXJls3OMGTotLtj9DQ==" saltValue="vFO2WqleptlMZ2SUdKzXBFXLJQdStBVVCF6x3xwBhv2ZZALwB/yH0QKOWqjZkeiQUKm1pfgZ4VIiIW09/YN5ew==" spinCount="100000" sheet="1" objects="1" scenarios="1" formatColumns="0" formatRows="0" autoFilter="0"/>
  <autoFilter ref="C85:K158" xr:uid="{00000000-0009-0000-0000-000003000000}"/>
  <mergeCells count="12">
    <mergeCell ref="E78:H78"/>
    <mergeCell ref="L2:V2"/>
    <mergeCell ref="E50:H50"/>
    <mergeCell ref="E52:H52"/>
    <mergeCell ref="E54:H54"/>
    <mergeCell ref="E74:H74"/>
    <mergeCell ref="E76:H76"/>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BM310"/>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2"/>
      <c r="M2" s="222"/>
      <c r="N2" s="222"/>
      <c r="O2" s="222"/>
      <c r="P2" s="222"/>
      <c r="Q2" s="222"/>
      <c r="R2" s="222"/>
      <c r="S2" s="222"/>
      <c r="T2" s="222"/>
      <c r="U2" s="222"/>
      <c r="V2" s="222"/>
      <c r="AT2" s="17" t="s">
        <v>99</v>
      </c>
    </row>
    <row r="3" spans="2:46" ht="6.95" hidden="1" customHeight="1">
      <c r="B3" s="18"/>
      <c r="C3" s="19"/>
      <c r="D3" s="19"/>
      <c r="E3" s="19"/>
      <c r="F3" s="19"/>
      <c r="G3" s="19"/>
      <c r="H3" s="19"/>
      <c r="I3" s="19"/>
      <c r="J3" s="19"/>
      <c r="K3" s="19"/>
      <c r="L3" s="20"/>
      <c r="AT3" s="17" t="s">
        <v>82</v>
      </c>
    </row>
    <row r="4" spans="2:46" ht="24.95" hidden="1" customHeight="1">
      <c r="B4" s="20"/>
      <c r="D4" s="21" t="s">
        <v>138</v>
      </c>
      <c r="L4" s="20"/>
      <c r="M4" s="91" t="s">
        <v>10</v>
      </c>
      <c r="AT4" s="17" t="s">
        <v>4</v>
      </c>
    </row>
    <row r="5" spans="2:46" ht="6.95" hidden="1" customHeight="1">
      <c r="B5" s="20"/>
      <c r="L5" s="20"/>
    </row>
    <row r="6" spans="2:46" ht="12" hidden="1" customHeight="1">
      <c r="B6" s="20"/>
      <c r="D6" s="27" t="s">
        <v>16</v>
      </c>
      <c r="L6" s="20"/>
    </row>
    <row r="7" spans="2:46" ht="26.25" hidden="1" customHeight="1">
      <c r="B7" s="20"/>
      <c r="E7" s="252" t="str">
        <f>'Rekapitulace stavby'!K6</f>
        <v>Modernizace a rozšíření centrální sterilizace CS I v pavilonu A – Masarykova nem. v Ústí nad Labem</v>
      </c>
      <c r="F7" s="253"/>
      <c r="G7" s="253"/>
      <c r="H7" s="253"/>
      <c r="L7" s="20"/>
    </row>
    <row r="8" spans="2:46" ht="12" hidden="1" customHeight="1">
      <c r="B8" s="20"/>
      <c r="D8" s="27" t="s">
        <v>139</v>
      </c>
      <c r="L8" s="20"/>
    </row>
    <row r="9" spans="2:46" s="1" customFormat="1" ht="16.5" hidden="1" customHeight="1">
      <c r="B9" s="32"/>
      <c r="E9" s="252" t="s">
        <v>1364</v>
      </c>
      <c r="F9" s="254"/>
      <c r="G9" s="254"/>
      <c r="H9" s="254"/>
      <c r="L9" s="32"/>
    </row>
    <row r="10" spans="2:46" s="1" customFormat="1" ht="12" hidden="1" customHeight="1">
      <c r="B10" s="32"/>
      <c r="D10" s="27" t="s">
        <v>141</v>
      </c>
      <c r="L10" s="32"/>
    </row>
    <row r="11" spans="2:46" s="1" customFormat="1" ht="16.5" hidden="1" customHeight="1">
      <c r="B11" s="32"/>
      <c r="E11" s="215" t="s">
        <v>1365</v>
      </c>
      <c r="F11" s="254"/>
      <c r="G11" s="254"/>
      <c r="H11" s="254"/>
      <c r="L11" s="32"/>
    </row>
    <row r="12" spans="2:46" s="1" customFormat="1" ht="11.25" hidden="1">
      <c r="B12" s="32"/>
      <c r="L12" s="32"/>
    </row>
    <row r="13" spans="2:46" s="1" customFormat="1" ht="12" hidden="1" customHeight="1">
      <c r="B13" s="32"/>
      <c r="D13" s="27" t="s">
        <v>18</v>
      </c>
      <c r="F13" s="25" t="s">
        <v>21</v>
      </c>
      <c r="I13" s="27" t="s">
        <v>20</v>
      </c>
      <c r="J13" s="25" t="s">
        <v>21</v>
      </c>
      <c r="L13" s="32"/>
    </row>
    <row r="14" spans="2:46" s="1" customFormat="1" ht="12" hidden="1" customHeight="1">
      <c r="B14" s="32"/>
      <c r="D14" s="27" t="s">
        <v>22</v>
      </c>
      <c r="F14" s="25" t="s">
        <v>23</v>
      </c>
      <c r="I14" s="27" t="s">
        <v>24</v>
      </c>
      <c r="J14" s="49" t="str">
        <f>'Rekapitulace stavby'!AN8</f>
        <v>30. 11. 2023</v>
      </c>
      <c r="L14" s="32"/>
    </row>
    <row r="15" spans="2:46" s="1" customFormat="1" ht="10.9" hidden="1" customHeight="1">
      <c r="B15" s="32"/>
      <c r="L15" s="32"/>
    </row>
    <row r="16" spans="2:46" s="1" customFormat="1" ht="12" hidden="1" customHeight="1">
      <c r="B16" s="32"/>
      <c r="D16" s="27" t="s">
        <v>26</v>
      </c>
      <c r="I16" s="27" t="s">
        <v>27</v>
      </c>
      <c r="J16" s="25" t="s">
        <v>28</v>
      </c>
      <c r="L16" s="32"/>
    </row>
    <row r="17" spans="2:12" s="1" customFormat="1" ht="18" hidden="1" customHeight="1">
      <c r="B17" s="32"/>
      <c r="E17" s="25" t="s">
        <v>29</v>
      </c>
      <c r="I17" s="27" t="s">
        <v>30</v>
      </c>
      <c r="J17" s="25" t="s">
        <v>21</v>
      </c>
      <c r="L17" s="32"/>
    </row>
    <row r="18" spans="2:12" s="1" customFormat="1" ht="6.95" hidden="1" customHeight="1">
      <c r="B18" s="32"/>
      <c r="L18" s="32"/>
    </row>
    <row r="19" spans="2:12" s="1" customFormat="1" ht="12" hidden="1" customHeight="1">
      <c r="B19" s="32"/>
      <c r="D19" s="27" t="s">
        <v>31</v>
      </c>
      <c r="I19" s="27" t="s">
        <v>27</v>
      </c>
      <c r="J19" s="28" t="str">
        <f>'Rekapitulace stavby'!AN13</f>
        <v>Vyplň údaj</v>
      </c>
      <c r="L19" s="32"/>
    </row>
    <row r="20" spans="2:12" s="1" customFormat="1" ht="18" hidden="1" customHeight="1">
      <c r="B20" s="32"/>
      <c r="E20" s="255" t="str">
        <f>'Rekapitulace stavby'!E14</f>
        <v>Vyplň údaj</v>
      </c>
      <c r="F20" s="221"/>
      <c r="G20" s="221"/>
      <c r="H20" s="221"/>
      <c r="I20" s="27" t="s">
        <v>30</v>
      </c>
      <c r="J20" s="28" t="str">
        <f>'Rekapitulace stavby'!AN14</f>
        <v>Vyplň údaj</v>
      </c>
      <c r="L20" s="32"/>
    </row>
    <row r="21" spans="2:12" s="1" customFormat="1" ht="6.95" hidden="1" customHeight="1">
      <c r="B21" s="32"/>
      <c r="L21" s="32"/>
    </row>
    <row r="22" spans="2:12" s="1" customFormat="1" ht="12" hidden="1" customHeight="1">
      <c r="B22" s="32"/>
      <c r="D22" s="27" t="s">
        <v>33</v>
      </c>
      <c r="I22" s="27" t="s">
        <v>27</v>
      </c>
      <c r="J22" s="25" t="s">
        <v>34</v>
      </c>
      <c r="L22" s="32"/>
    </row>
    <row r="23" spans="2:12" s="1" customFormat="1" ht="18" hidden="1" customHeight="1">
      <c r="B23" s="32"/>
      <c r="E23" s="25" t="s">
        <v>35</v>
      </c>
      <c r="I23" s="27" t="s">
        <v>30</v>
      </c>
      <c r="J23" s="25" t="s">
        <v>21</v>
      </c>
      <c r="L23" s="32"/>
    </row>
    <row r="24" spans="2:12" s="1" customFormat="1" ht="6.95" hidden="1" customHeight="1">
      <c r="B24" s="32"/>
      <c r="L24" s="32"/>
    </row>
    <row r="25" spans="2:12" s="1" customFormat="1" ht="12" hidden="1" customHeight="1">
      <c r="B25" s="32"/>
      <c r="D25" s="27" t="s">
        <v>36</v>
      </c>
      <c r="I25" s="27" t="s">
        <v>27</v>
      </c>
      <c r="J25" s="25" t="s">
        <v>34</v>
      </c>
      <c r="L25" s="32"/>
    </row>
    <row r="26" spans="2:12" s="1" customFormat="1" ht="18" hidden="1" customHeight="1">
      <c r="B26" s="32"/>
      <c r="E26" s="25" t="s">
        <v>35</v>
      </c>
      <c r="I26" s="27" t="s">
        <v>30</v>
      </c>
      <c r="J26" s="25" t="s">
        <v>21</v>
      </c>
      <c r="L26" s="32"/>
    </row>
    <row r="27" spans="2:12" s="1" customFormat="1" ht="6.95" hidden="1" customHeight="1">
      <c r="B27" s="32"/>
      <c r="L27" s="32"/>
    </row>
    <row r="28" spans="2:12" s="1" customFormat="1" ht="12" hidden="1" customHeight="1">
      <c r="B28" s="32"/>
      <c r="D28" s="27" t="s">
        <v>37</v>
      </c>
      <c r="L28" s="32"/>
    </row>
    <row r="29" spans="2:12" s="7" customFormat="1" ht="71.25" hidden="1" customHeight="1">
      <c r="B29" s="92"/>
      <c r="E29" s="226" t="s">
        <v>38</v>
      </c>
      <c r="F29" s="226"/>
      <c r="G29" s="226"/>
      <c r="H29" s="226"/>
      <c r="L29" s="92"/>
    </row>
    <row r="30" spans="2:12" s="1" customFormat="1" ht="6.95" hidden="1" customHeight="1">
      <c r="B30" s="32"/>
      <c r="L30" s="32"/>
    </row>
    <row r="31" spans="2:12" s="1" customFormat="1" ht="6.95" hidden="1" customHeight="1">
      <c r="B31" s="32"/>
      <c r="D31" s="50"/>
      <c r="E31" s="50"/>
      <c r="F31" s="50"/>
      <c r="G31" s="50"/>
      <c r="H31" s="50"/>
      <c r="I31" s="50"/>
      <c r="J31" s="50"/>
      <c r="K31" s="50"/>
      <c r="L31" s="32"/>
    </row>
    <row r="32" spans="2:12" s="1" customFormat="1" ht="25.35" hidden="1" customHeight="1">
      <c r="B32" s="32"/>
      <c r="D32" s="93" t="s">
        <v>39</v>
      </c>
      <c r="J32" s="63">
        <f>ROUND(J95, 2)</f>
        <v>0</v>
      </c>
      <c r="L32" s="32"/>
    </row>
    <row r="33" spans="2:12" s="1" customFormat="1" ht="6.95" hidden="1" customHeight="1">
      <c r="B33" s="32"/>
      <c r="D33" s="50"/>
      <c r="E33" s="50"/>
      <c r="F33" s="50"/>
      <c r="G33" s="50"/>
      <c r="H33" s="50"/>
      <c r="I33" s="50"/>
      <c r="J33" s="50"/>
      <c r="K33" s="50"/>
      <c r="L33" s="32"/>
    </row>
    <row r="34" spans="2:12" s="1" customFormat="1" ht="14.45" hidden="1" customHeight="1">
      <c r="B34" s="32"/>
      <c r="F34" s="35" t="s">
        <v>41</v>
      </c>
      <c r="I34" s="35" t="s">
        <v>40</v>
      </c>
      <c r="J34" s="35" t="s">
        <v>42</v>
      </c>
      <c r="L34" s="32"/>
    </row>
    <row r="35" spans="2:12" s="1" customFormat="1" ht="14.45" hidden="1" customHeight="1">
      <c r="B35" s="32"/>
      <c r="D35" s="52" t="s">
        <v>43</v>
      </c>
      <c r="E35" s="27" t="s">
        <v>44</v>
      </c>
      <c r="F35" s="83">
        <f>ROUND((SUM(BE95:BE309)),  2)</f>
        <v>0</v>
      </c>
      <c r="I35" s="94">
        <v>0.21</v>
      </c>
      <c r="J35" s="83">
        <f>ROUND(((SUM(BE95:BE309))*I35),  2)</f>
        <v>0</v>
      </c>
      <c r="L35" s="32"/>
    </row>
    <row r="36" spans="2:12" s="1" customFormat="1" ht="14.45" hidden="1" customHeight="1">
      <c r="B36" s="32"/>
      <c r="E36" s="27" t="s">
        <v>45</v>
      </c>
      <c r="F36" s="83">
        <f>ROUND((SUM(BF95:BF309)),  2)</f>
        <v>0</v>
      </c>
      <c r="I36" s="94">
        <v>0.15</v>
      </c>
      <c r="J36" s="83">
        <f>ROUND(((SUM(BF95:BF309))*I36),  2)</f>
        <v>0</v>
      </c>
      <c r="L36" s="32"/>
    </row>
    <row r="37" spans="2:12" s="1" customFormat="1" ht="14.45" hidden="1" customHeight="1">
      <c r="B37" s="32"/>
      <c r="E37" s="27" t="s">
        <v>46</v>
      </c>
      <c r="F37" s="83">
        <f>ROUND((SUM(BG95:BG309)),  2)</f>
        <v>0</v>
      </c>
      <c r="I37" s="94">
        <v>0.21</v>
      </c>
      <c r="J37" s="83">
        <f>0</f>
        <v>0</v>
      </c>
      <c r="L37" s="32"/>
    </row>
    <row r="38" spans="2:12" s="1" customFormat="1" ht="14.45" hidden="1" customHeight="1">
      <c r="B38" s="32"/>
      <c r="E38" s="27" t="s">
        <v>47</v>
      </c>
      <c r="F38" s="83">
        <f>ROUND((SUM(BH95:BH309)),  2)</f>
        <v>0</v>
      </c>
      <c r="I38" s="94">
        <v>0.15</v>
      </c>
      <c r="J38" s="83">
        <f>0</f>
        <v>0</v>
      </c>
      <c r="L38" s="32"/>
    </row>
    <row r="39" spans="2:12" s="1" customFormat="1" ht="14.45" hidden="1" customHeight="1">
      <c r="B39" s="32"/>
      <c r="E39" s="27" t="s">
        <v>48</v>
      </c>
      <c r="F39" s="83">
        <f>ROUND((SUM(BI95:BI309)),  2)</f>
        <v>0</v>
      </c>
      <c r="I39" s="94">
        <v>0</v>
      </c>
      <c r="J39" s="83">
        <f>0</f>
        <v>0</v>
      </c>
      <c r="L39" s="32"/>
    </row>
    <row r="40" spans="2:12" s="1" customFormat="1" ht="6.95" hidden="1" customHeight="1">
      <c r="B40" s="32"/>
      <c r="L40" s="32"/>
    </row>
    <row r="41" spans="2:12" s="1" customFormat="1" ht="25.35" hidden="1" customHeight="1">
      <c r="B41" s="32"/>
      <c r="C41" s="95"/>
      <c r="D41" s="96" t="s">
        <v>49</v>
      </c>
      <c r="E41" s="54"/>
      <c r="F41" s="54"/>
      <c r="G41" s="97" t="s">
        <v>50</v>
      </c>
      <c r="H41" s="98" t="s">
        <v>51</v>
      </c>
      <c r="I41" s="54"/>
      <c r="J41" s="99">
        <f>SUM(J32:J39)</f>
        <v>0</v>
      </c>
      <c r="K41" s="100"/>
      <c r="L41" s="32"/>
    </row>
    <row r="42" spans="2:12" s="1" customFormat="1" ht="14.45" hidden="1" customHeight="1">
      <c r="B42" s="41"/>
      <c r="C42" s="42"/>
      <c r="D42" s="42"/>
      <c r="E42" s="42"/>
      <c r="F42" s="42"/>
      <c r="G42" s="42"/>
      <c r="H42" s="42"/>
      <c r="I42" s="42"/>
      <c r="J42" s="42"/>
      <c r="K42" s="42"/>
      <c r="L42" s="32"/>
    </row>
    <row r="43" spans="2:12" ht="11.25" hidden="1"/>
    <row r="44" spans="2:12" ht="11.25" hidden="1"/>
    <row r="45" spans="2:12" ht="11.25" hidden="1"/>
    <row r="46" spans="2:12" s="1" customFormat="1" ht="6.95" customHeight="1">
      <c r="B46" s="43"/>
      <c r="C46" s="44"/>
      <c r="D46" s="44"/>
      <c r="E46" s="44"/>
      <c r="F46" s="44"/>
      <c r="G46" s="44"/>
      <c r="H46" s="44"/>
      <c r="I46" s="44"/>
      <c r="J46" s="44"/>
      <c r="K46" s="44"/>
      <c r="L46" s="32"/>
    </row>
    <row r="47" spans="2:12" s="1" customFormat="1" ht="24.95" customHeight="1">
      <c r="B47" s="32"/>
      <c r="C47" s="21" t="s">
        <v>143</v>
      </c>
      <c r="L47" s="32"/>
    </row>
    <row r="48" spans="2:12" s="1" customFormat="1" ht="6.95" customHeight="1">
      <c r="B48" s="32"/>
      <c r="L48" s="32"/>
    </row>
    <row r="49" spans="2:47" s="1" customFormat="1" ht="12" customHeight="1">
      <c r="B49" s="32"/>
      <c r="C49" s="27" t="s">
        <v>16</v>
      </c>
      <c r="L49" s="32"/>
    </row>
    <row r="50" spans="2:47" s="1" customFormat="1" ht="26.25" customHeight="1">
      <c r="B50" s="32"/>
      <c r="E50" s="252" t="str">
        <f>E7</f>
        <v>Modernizace a rozšíření centrální sterilizace CS I v pavilonu A – Masarykova nem. v Ústí nad Labem</v>
      </c>
      <c r="F50" s="253"/>
      <c r="G50" s="253"/>
      <c r="H50" s="253"/>
      <c r="L50" s="32"/>
    </row>
    <row r="51" spans="2:47" ht="12" customHeight="1">
      <c r="B51" s="20"/>
      <c r="C51" s="27" t="s">
        <v>139</v>
      </c>
      <c r="L51" s="20"/>
    </row>
    <row r="52" spans="2:47" s="1" customFormat="1" ht="16.5" customHeight="1">
      <c r="B52" s="32"/>
      <c r="E52" s="252" t="s">
        <v>1364</v>
      </c>
      <c r="F52" s="254"/>
      <c r="G52" s="254"/>
      <c r="H52" s="254"/>
      <c r="L52" s="32"/>
    </row>
    <row r="53" spans="2:47" s="1" customFormat="1" ht="12" customHeight="1">
      <c r="B53" s="32"/>
      <c r="C53" s="27" t="s">
        <v>141</v>
      </c>
      <c r="L53" s="32"/>
    </row>
    <row r="54" spans="2:47" s="1" customFormat="1" ht="16.5" customHeight="1">
      <c r="B54" s="32"/>
      <c r="E54" s="215" t="str">
        <f>E11</f>
        <v>D1.01.4.1 - Zdravotně technické instalace</v>
      </c>
      <c r="F54" s="254"/>
      <c r="G54" s="254"/>
      <c r="H54" s="254"/>
      <c r="L54" s="32"/>
    </row>
    <row r="55" spans="2:47" s="1" customFormat="1" ht="6.95" customHeight="1">
      <c r="B55" s="32"/>
      <c r="L55" s="32"/>
    </row>
    <row r="56" spans="2:47" s="1" customFormat="1" ht="12" customHeight="1">
      <c r="B56" s="32"/>
      <c r="C56" s="27" t="s">
        <v>22</v>
      </c>
      <c r="F56" s="25" t="str">
        <f>F14</f>
        <v>Ústí nad Labem</v>
      </c>
      <c r="I56" s="27" t="s">
        <v>24</v>
      </c>
      <c r="J56" s="49" t="str">
        <f>IF(J14="","",J14)</f>
        <v>30. 11. 2023</v>
      </c>
      <c r="L56" s="32"/>
    </row>
    <row r="57" spans="2:47" s="1" customFormat="1" ht="6.95" customHeight="1">
      <c r="B57" s="32"/>
      <c r="L57" s="32"/>
    </row>
    <row r="58" spans="2:47" s="1" customFormat="1" ht="15.2" customHeight="1">
      <c r="B58" s="32"/>
      <c r="C58" s="27" t="s">
        <v>26</v>
      </c>
      <c r="F58" s="25" t="str">
        <f>E17</f>
        <v>Krajská zdravotní, a.s.</v>
      </c>
      <c r="I58" s="27" t="s">
        <v>33</v>
      </c>
      <c r="J58" s="30" t="str">
        <f>E23</f>
        <v>Artech spol. s.r.o.</v>
      </c>
      <c r="L58" s="32"/>
    </row>
    <row r="59" spans="2:47" s="1" customFormat="1" ht="15.2" customHeight="1">
      <c r="B59" s="32"/>
      <c r="C59" s="27" t="s">
        <v>31</v>
      </c>
      <c r="F59" s="25" t="str">
        <f>IF(E20="","",E20)</f>
        <v>Vyplň údaj</v>
      </c>
      <c r="I59" s="27" t="s">
        <v>36</v>
      </c>
      <c r="J59" s="30" t="str">
        <f>E26</f>
        <v>Artech spol. s.r.o.</v>
      </c>
      <c r="L59" s="32"/>
    </row>
    <row r="60" spans="2:47" s="1" customFormat="1" ht="10.35" customHeight="1">
      <c r="B60" s="32"/>
      <c r="L60" s="32"/>
    </row>
    <row r="61" spans="2:47" s="1" customFormat="1" ht="29.25" customHeight="1">
      <c r="B61" s="32"/>
      <c r="C61" s="101" t="s">
        <v>144</v>
      </c>
      <c r="D61" s="95"/>
      <c r="E61" s="95"/>
      <c r="F61" s="95"/>
      <c r="G61" s="95"/>
      <c r="H61" s="95"/>
      <c r="I61" s="95"/>
      <c r="J61" s="102" t="s">
        <v>145</v>
      </c>
      <c r="K61" s="95"/>
      <c r="L61" s="32"/>
    </row>
    <row r="62" spans="2:47" s="1" customFormat="1" ht="10.35" customHeight="1">
      <c r="B62" s="32"/>
      <c r="L62" s="32"/>
    </row>
    <row r="63" spans="2:47" s="1" customFormat="1" ht="22.9" customHeight="1">
      <c r="B63" s="32"/>
      <c r="C63" s="103" t="s">
        <v>71</v>
      </c>
      <c r="J63" s="63">
        <f>J95</f>
        <v>0</v>
      </c>
      <c r="L63" s="32"/>
      <c r="AU63" s="17" t="s">
        <v>146</v>
      </c>
    </row>
    <row r="64" spans="2:47" s="8" customFormat="1" ht="24.95" customHeight="1">
      <c r="B64" s="104"/>
      <c r="D64" s="105" t="s">
        <v>1366</v>
      </c>
      <c r="E64" s="106"/>
      <c r="F64" s="106"/>
      <c r="G64" s="106"/>
      <c r="H64" s="106"/>
      <c r="I64" s="106"/>
      <c r="J64" s="107">
        <f>J96</f>
        <v>0</v>
      </c>
      <c r="L64" s="104"/>
    </row>
    <row r="65" spans="2:12" s="8" customFormat="1" ht="24.95" customHeight="1">
      <c r="B65" s="104"/>
      <c r="D65" s="105" t="s">
        <v>1367</v>
      </c>
      <c r="E65" s="106"/>
      <c r="F65" s="106"/>
      <c r="G65" s="106"/>
      <c r="H65" s="106"/>
      <c r="I65" s="106"/>
      <c r="J65" s="107">
        <f>J110</f>
        <v>0</v>
      </c>
      <c r="L65" s="104"/>
    </row>
    <row r="66" spans="2:12" s="8" customFormat="1" ht="24.95" customHeight="1">
      <c r="B66" s="104"/>
      <c r="D66" s="105" t="s">
        <v>1368</v>
      </c>
      <c r="E66" s="106"/>
      <c r="F66" s="106"/>
      <c r="G66" s="106"/>
      <c r="H66" s="106"/>
      <c r="I66" s="106"/>
      <c r="J66" s="107">
        <f>J125</f>
        <v>0</v>
      </c>
      <c r="L66" s="104"/>
    </row>
    <row r="67" spans="2:12" s="9" customFormat="1" ht="19.899999999999999" customHeight="1">
      <c r="B67" s="108"/>
      <c r="D67" s="109" t="s">
        <v>1369</v>
      </c>
      <c r="E67" s="110"/>
      <c r="F67" s="110"/>
      <c r="G67" s="110"/>
      <c r="H67" s="110"/>
      <c r="I67" s="110"/>
      <c r="J67" s="111">
        <f>J126</f>
        <v>0</v>
      </c>
      <c r="L67" s="108"/>
    </row>
    <row r="68" spans="2:12" s="9" customFormat="1" ht="19.899999999999999" customHeight="1">
      <c r="B68" s="108"/>
      <c r="D68" s="109" t="s">
        <v>1370</v>
      </c>
      <c r="E68" s="110"/>
      <c r="F68" s="110"/>
      <c r="G68" s="110"/>
      <c r="H68" s="110"/>
      <c r="I68" s="110"/>
      <c r="J68" s="111">
        <f>J176</f>
        <v>0</v>
      </c>
      <c r="L68" s="108"/>
    </row>
    <row r="69" spans="2:12" s="8" customFormat="1" ht="24.95" customHeight="1">
      <c r="B69" s="104"/>
      <c r="D69" s="105" t="s">
        <v>1371</v>
      </c>
      <c r="E69" s="106"/>
      <c r="F69" s="106"/>
      <c r="G69" s="106"/>
      <c r="H69" s="106"/>
      <c r="I69" s="106"/>
      <c r="J69" s="107">
        <f>J198</f>
        <v>0</v>
      </c>
      <c r="L69" s="104"/>
    </row>
    <row r="70" spans="2:12" s="9" customFormat="1" ht="19.899999999999999" customHeight="1">
      <c r="B70" s="108"/>
      <c r="D70" s="109" t="s">
        <v>1372</v>
      </c>
      <c r="E70" s="110"/>
      <c r="F70" s="110"/>
      <c r="G70" s="110"/>
      <c r="H70" s="110"/>
      <c r="I70" s="110"/>
      <c r="J70" s="111">
        <f>J199</f>
        <v>0</v>
      </c>
      <c r="L70" s="108"/>
    </row>
    <row r="71" spans="2:12" s="9" customFormat="1" ht="19.899999999999999" customHeight="1">
      <c r="B71" s="108"/>
      <c r="D71" s="109" t="s">
        <v>1373</v>
      </c>
      <c r="E71" s="110"/>
      <c r="F71" s="110"/>
      <c r="G71" s="110"/>
      <c r="H71" s="110"/>
      <c r="I71" s="110"/>
      <c r="J71" s="111">
        <f>J256</f>
        <v>0</v>
      </c>
      <c r="L71" s="108"/>
    </row>
    <row r="72" spans="2:12" s="8" customFormat="1" ht="24.95" customHeight="1">
      <c r="B72" s="104"/>
      <c r="D72" s="105" t="s">
        <v>1374</v>
      </c>
      <c r="E72" s="106"/>
      <c r="F72" s="106"/>
      <c r="G72" s="106"/>
      <c r="H72" s="106"/>
      <c r="I72" s="106"/>
      <c r="J72" s="107">
        <f>J277</f>
        <v>0</v>
      </c>
      <c r="L72" s="104"/>
    </row>
    <row r="73" spans="2:12" s="8" customFormat="1" ht="24.95" customHeight="1">
      <c r="B73" s="104"/>
      <c r="D73" s="105" t="s">
        <v>1375</v>
      </c>
      <c r="E73" s="106"/>
      <c r="F73" s="106"/>
      <c r="G73" s="106"/>
      <c r="H73" s="106"/>
      <c r="I73" s="106"/>
      <c r="J73" s="107">
        <f>J299</f>
        <v>0</v>
      </c>
      <c r="L73" s="104"/>
    </row>
    <row r="74" spans="2:12" s="1" customFormat="1" ht="21.75" customHeight="1">
      <c r="B74" s="32"/>
      <c r="L74" s="32"/>
    </row>
    <row r="75" spans="2:12" s="1" customFormat="1" ht="6.95" customHeight="1">
      <c r="B75" s="41"/>
      <c r="C75" s="42"/>
      <c r="D75" s="42"/>
      <c r="E75" s="42"/>
      <c r="F75" s="42"/>
      <c r="G75" s="42"/>
      <c r="H75" s="42"/>
      <c r="I75" s="42"/>
      <c r="J75" s="42"/>
      <c r="K75" s="42"/>
      <c r="L75" s="32"/>
    </row>
    <row r="79" spans="2:12" s="1" customFormat="1" ht="6.95" customHeight="1">
      <c r="B79" s="43"/>
      <c r="C79" s="44"/>
      <c r="D79" s="44"/>
      <c r="E79" s="44"/>
      <c r="F79" s="44"/>
      <c r="G79" s="44"/>
      <c r="H79" s="44"/>
      <c r="I79" s="44"/>
      <c r="J79" s="44"/>
      <c r="K79" s="44"/>
      <c r="L79" s="32"/>
    </row>
    <row r="80" spans="2:12" s="1" customFormat="1" ht="24.95" customHeight="1">
      <c r="B80" s="32"/>
      <c r="C80" s="21" t="s">
        <v>159</v>
      </c>
      <c r="L80" s="32"/>
    </row>
    <row r="81" spans="2:63" s="1" customFormat="1" ht="6.95" customHeight="1">
      <c r="B81" s="32"/>
      <c r="L81" s="32"/>
    </row>
    <row r="82" spans="2:63" s="1" customFormat="1" ht="12" customHeight="1">
      <c r="B82" s="32"/>
      <c r="C82" s="27" t="s">
        <v>16</v>
      </c>
      <c r="L82" s="32"/>
    </row>
    <row r="83" spans="2:63" s="1" customFormat="1" ht="26.25" customHeight="1">
      <c r="B83" s="32"/>
      <c r="E83" s="252" t="str">
        <f>E7</f>
        <v>Modernizace a rozšíření centrální sterilizace CS I v pavilonu A – Masarykova nem. v Ústí nad Labem</v>
      </c>
      <c r="F83" s="253"/>
      <c r="G83" s="253"/>
      <c r="H83" s="253"/>
      <c r="L83" s="32"/>
    </row>
    <row r="84" spans="2:63" ht="12" customHeight="1">
      <c r="B84" s="20"/>
      <c r="C84" s="27" t="s">
        <v>139</v>
      </c>
      <c r="L84" s="20"/>
    </row>
    <row r="85" spans="2:63" s="1" customFormat="1" ht="16.5" customHeight="1">
      <c r="B85" s="32"/>
      <c r="E85" s="252" t="s">
        <v>1364</v>
      </c>
      <c r="F85" s="254"/>
      <c r="G85" s="254"/>
      <c r="H85" s="254"/>
      <c r="L85" s="32"/>
    </row>
    <row r="86" spans="2:63" s="1" customFormat="1" ht="12" customHeight="1">
      <c r="B86" s="32"/>
      <c r="C86" s="27" t="s">
        <v>141</v>
      </c>
      <c r="L86" s="32"/>
    </row>
    <row r="87" spans="2:63" s="1" customFormat="1" ht="16.5" customHeight="1">
      <c r="B87" s="32"/>
      <c r="E87" s="215" t="str">
        <f>E11</f>
        <v>D1.01.4.1 - Zdravotně technické instalace</v>
      </c>
      <c r="F87" s="254"/>
      <c r="G87" s="254"/>
      <c r="H87" s="254"/>
      <c r="L87" s="32"/>
    </row>
    <row r="88" spans="2:63" s="1" customFormat="1" ht="6.95" customHeight="1">
      <c r="B88" s="32"/>
      <c r="L88" s="32"/>
    </row>
    <row r="89" spans="2:63" s="1" customFormat="1" ht="12" customHeight="1">
      <c r="B89" s="32"/>
      <c r="C89" s="27" t="s">
        <v>22</v>
      </c>
      <c r="F89" s="25" t="str">
        <f>F14</f>
        <v>Ústí nad Labem</v>
      </c>
      <c r="I89" s="27" t="s">
        <v>24</v>
      </c>
      <c r="J89" s="49" t="str">
        <f>IF(J14="","",J14)</f>
        <v>30. 11. 2023</v>
      </c>
      <c r="L89" s="32"/>
    </row>
    <row r="90" spans="2:63" s="1" customFormat="1" ht="6.95" customHeight="1">
      <c r="B90" s="32"/>
      <c r="L90" s="32"/>
    </row>
    <row r="91" spans="2:63" s="1" customFormat="1" ht="15.2" customHeight="1">
      <c r="B91" s="32"/>
      <c r="C91" s="27" t="s">
        <v>26</v>
      </c>
      <c r="F91" s="25" t="str">
        <f>E17</f>
        <v>Krajská zdravotní, a.s.</v>
      </c>
      <c r="I91" s="27" t="s">
        <v>33</v>
      </c>
      <c r="J91" s="30" t="str">
        <f>E23</f>
        <v>Artech spol. s.r.o.</v>
      </c>
      <c r="L91" s="32"/>
    </row>
    <row r="92" spans="2:63" s="1" customFormat="1" ht="15.2" customHeight="1">
      <c r="B92" s="32"/>
      <c r="C92" s="27" t="s">
        <v>31</v>
      </c>
      <c r="F92" s="25" t="str">
        <f>IF(E20="","",E20)</f>
        <v>Vyplň údaj</v>
      </c>
      <c r="I92" s="27" t="s">
        <v>36</v>
      </c>
      <c r="J92" s="30" t="str">
        <f>E26</f>
        <v>Artech spol. s.r.o.</v>
      </c>
      <c r="L92" s="32"/>
    </row>
    <row r="93" spans="2:63" s="1" customFormat="1" ht="10.35" customHeight="1">
      <c r="B93" s="32"/>
      <c r="L93" s="32"/>
    </row>
    <row r="94" spans="2:63" s="10" customFormat="1" ht="29.25" customHeight="1">
      <c r="B94" s="112"/>
      <c r="C94" s="113" t="s">
        <v>160</v>
      </c>
      <c r="D94" s="114" t="s">
        <v>58</v>
      </c>
      <c r="E94" s="114" t="s">
        <v>54</v>
      </c>
      <c r="F94" s="114" t="s">
        <v>55</v>
      </c>
      <c r="G94" s="114" t="s">
        <v>161</v>
      </c>
      <c r="H94" s="114" t="s">
        <v>162</v>
      </c>
      <c r="I94" s="114" t="s">
        <v>163</v>
      </c>
      <c r="J94" s="114" t="s">
        <v>145</v>
      </c>
      <c r="K94" s="115" t="s">
        <v>164</v>
      </c>
      <c r="L94" s="112"/>
      <c r="M94" s="56" t="s">
        <v>21</v>
      </c>
      <c r="N94" s="57" t="s">
        <v>43</v>
      </c>
      <c r="O94" s="57" t="s">
        <v>165</v>
      </c>
      <c r="P94" s="57" t="s">
        <v>166</v>
      </c>
      <c r="Q94" s="57" t="s">
        <v>167</v>
      </c>
      <c r="R94" s="57" t="s">
        <v>168</v>
      </c>
      <c r="S94" s="57" t="s">
        <v>169</v>
      </c>
      <c r="T94" s="58" t="s">
        <v>170</v>
      </c>
    </row>
    <row r="95" spans="2:63" s="1" customFormat="1" ht="22.9" customHeight="1">
      <c r="B95" s="32"/>
      <c r="C95" s="61" t="s">
        <v>171</v>
      </c>
      <c r="J95" s="116">
        <f>BK95</f>
        <v>0</v>
      </c>
      <c r="L95" s="32"/>
      <c r="M95" s="59"/>
      <c r="N95" s="50"/>
      <c r="O95" s="50"/>
      <c r="P95" s="117">
        <f>P96+P110+P125+P198+P277+P299</f>
        <v>0</v>
      </c>
      <c r="Q95" s="50"/>
      <c r="R95" s="117">
        <f>R96+R110+R125+R198+R277+R299</f>
        <v>1.4633640000000001</v>
      </c>
      <c r="S95" s="50"/>
      <c r="T95" s="118">
        <f>T96+T110+T125+T198+T277+T299</f>
        <v>0</v>
      </c>
      <c r="AT95" s="17" t="s">
        <v>72</v>
      </c>
      <c r="AU95" s="17" t="s">
        <v>146</v>
      </c>
      <c r="BK95" s="119">
        <f>BK96+BK110+BK125+BK198+BK277+BK299</f>
        <v>0</v>
      </c>
    </row>
    <row r="96" spans="2:63" s="11" customFormat="1" ht="25.9" customHeight="1">
      <c r="B96" s="120"/>
      <c r="D96" s="121" t="s">
        <v>72</v>
      </c>
      <c r="E96" s="122" t="s">
        <v>1376</v>
      </c>
      <c r="F96" s="122" t="s">
        <v>1377</v>
      </c>
      <c r="I96" s="123"/>
      <c r="J96" s="124">
        <f>BK96</f>
        <v>0</v>
      </c>
      <c r="L96" s="120"/>
      <c r="M96" s="125"/>
      <c r="P96" s="126">
        <f>SUM(P97:P109)</f>
        <v>0</v>
      </c>
      <c r="R96" s="126">
        <f>SUM(R97:R109)</f>
        <v>0</v>
      </c>
      <c r="T96" s="127">
        <f>SUM(T97:T109)</f>
        <v>0</v>
      </c>
      <c r="AR96" s="121" t="s">
        <v>80</v>
      </c>
      <c r="AT96" s="128" t="s">
        <v>72</v>
      </c>
      <c r="AU96" s="128" t="s">
        <v>73</v>
      </c>
      <c r="AY96" s="121" t="s">
        <v>174</v>
      </c>
      <c r="BK96" s="129">
        <f>SUM(BK97:BK109)</f>
        <v>0</v>
      </c>
    </row>
    <row r="97" spans="2:65" s="1" customFormat="1" ht="33" customHeight="1">
      <c r="B97" s="32"/>
      <c r="C97" s="132" t="s">
        <v>80</v>
      </c>
      <c r="D97" s="132" t="s">
        <v>176</v>
      </c>
      <c r="E97" s="133" t="s">
        <v>1378</v>
      </c>
      <c r="F97" s="134" t="s">
        <v>1379</v>
      </c>
      <c r="G97" s="135" t="s">
        <v>431</v>
      </c>
      <c r="H97" s="136">
        <v>25</v>
      </c>
      <c r="I97" s="137"/>
      <c r="J97" s="138">
        <f t="shared" ref="J97:J107" si="0">ROUND(I97*H97,2)</f>
        <v>0</v>
      </c>
      <c r="K97" s="134" t="s">
        <v>218</v>
      </c>
      <c r="L97" s="32"/>
      <c r="M97" s="139" t="s">
        <v>21</v>
      </c>
      <c r="N97" s="140" t="s">
        <v>44</v>
      </c>
      <c r="P97" s="141">
        <f t="shared" ref="P97:P107" si="1">O97*H97</f>
        <v>0</v>
      </c>
      <c r="Q97" s="141">
        <v>0</v>
      </c>
      <c r="R97" s="141">
        <f t="shared" ref="R97:R107" si="2">Q97*H97</f>
        <v>0</v>
      </c>
      <c r="S97" s="141">
        <v>0</v>
      </c>
      <c r="T97" s="142">
        <f t="shared" ref="T97:T107" si="3">S97*H97</f>
        <v>0</v>
      </c>
      <c r="AR97" s="143" t="s">
        <v>180</v>
      </c>
      <c r="AT97" s="143" t="s">
        <v>176</v>
      </c>
      <c r="AU97" s="143" t="s">
        <v>80</v>
      </c>
      <c r="AY97" s="17" t="s">
        <v>174</v>
      </c>
      <c r="BE97" s="144">
        <f t="shared" ref="BE97:BE107" si="4">IF(N97="základní",J97,0)</f>
        <v>0</v>
      </c>
      <c r="BF97" s="144">
        <f t="shared" ref="BF97:BF107" si="5">IF(N97="snížená",J97,0)</f>
        <v>0</v>
      </c>
      <c r="BG97" s="144">
        <f t="shared" ref="BG97:BG107" si="6">IF(N97="zákl. přenesená",J97,0)</f>
        <v>0</v>
      </c>
      <c r="BH97" s="144">
        <f t="shared" ref="BH97:BH107" si="7">IF(N97="sníž. přenesená",J97,0)</f>
        <v>0</v>
      </c>
      <c r="BI97" s="144">
        <f t="shared" ref="BI97:BI107" si="8">IF(N97="nulová",J97,0)</f>
        <v>0</v>
      </c>
      <c r="BJ97" s="17" t="s">
        <v>80</v>
      </c>
      <c r="BK97" s="144">
        <f t="shared" ref="BK97:BK107" si="9">ROUND(I97*H97,2)</f>
        <v>0</v>
      </c>
      <c r="BL97" s="17" t="s">
        <v>180</v>
      </c>
      <c r="BM97" s="143" t="s">
        <v>82</v>
      </c>
    </row>
    <row r="98" spans="2:65" s="1" customFormat="1" ht="33" customHeight="1">
      <c r="B98" s="32"/>
      <c r="C98" s="132" t="s">
        <v>82</v>
      </c>
      <c r="D98" s="132" t="s">
        <v>176</v>
      </c>
      <c r="E98" s="133" t="s">
        <v>1380</v>
      </c>
      <c r="F98" s="134" t="s">
        <v>1381</v>
      </c>
      <c r="G98" s="135" t="s">
        <v>431</v>
      </c>
      <c r="H98" s="136">
        <v>55</v>
      </c>
      <c r="I98" s="137"/>
      <c r="J98" s="138">
        <f t="shared" si="0"/>
        <v>0</v>
      </c>
      <c r="K98" s="134" t="s">
        <v>218</v>
      </c>
      <c r="L98" s="32"/>
      <c r="M98" s="139" t="s">
        <v>21</v>
      </c>
      <c r="N98" s="140" t="s">
        <v>44</v>
      </c>
      <c r="P98" s="141">
        <f t="shared" si="1"/>
        <v>0</v>
      </c>
      <c r="Q98" s="141">
        <v>0</v>
      </c>
      <c r="R98" s="141">
        <f t="shared" si="2"/>
        <v>0</v>
      </c>
      <c r="S98" s="141">
        <v>0</v>
      </c>
      <c r="T98" s="142">
        <f t="shared" si="3"/>
        <v>0</v>
      </c>
      <c r="AR98" s="143" t="s">
        <v>180</v>
      </c>
      <c r="AT98" s="143" t="s">
        <v>176</v>
      </c>
      <c r="AU98" s="143" t="s">
        <v>80</v>
      </c>
      <c r="AY98" s="17" t="s">
        <v>174</v>
      </c>
      <c r="BE98" s="144">
        <f t="shared" si="4"/>
        <v>0</v>
      </c>
      <c r="BF98" s="144">
        <f t="shared" si="5"/>
        <v>0</v>
      </c>
      <c r="BG98" s="144">
        <f t="shared" si="6"/>
        <v>0</v>
      </c>
      <c r="BH98" s="144">
        <f t="shared" si="7"/>
        <v>0</v>
      </c>
      <c r="BI98" s="144">
        <f t="shared" si="8"/>
        <v>0</v>
      </c>
      <c r="BJ98" s="17" t="s">
        <v>80</v>
      </c>
      <c r="BK98" s="144">
        <f t="shared" si="9"/>
        <v>0</v>
      </c>
      <c r="BL98" s="17" t="s">
        <v>180</v>
      </c>
      <c r="BM98" s="143" t="s">
        <v>180</v>
      </c>
    </row>
    <row r="99" spans="2:65" s="1" customFormat="1" ht="24.2" customHeight="1">
      <c r="B99" s="32"/>
      <c r="C99" s="132" t="s">
        <v>108</v>
      </c>
      <c r="D99" s="132" t="s">
        <v>176</v>
      </c>
      <c r="E99" s="133" t="s">
        <v>1382</v>
      </c>
      <c r="F99" s="134" t="s">
        <v>1383</v>
      </c>
      <c r="G99" s="135" t="s">
        <v>431</v>
      </c>
      <c r="H99" s="136">
        <v>550</v>
      </c>
      <c r="I99" s="137"/>
      <c r="J99" s="138">
        <f t="shared" si="0"/>
        <v>0</v>
      </c>
      <c r="K99" s="134" t="s">
        <v>218</v>
      </c>
      <c r="L99" s="32"/>
      <c r="M99" s="139" t="s">
        <v>21</v>
      </c>
      <c r="N99" s="140" t="s">
        <v>44</v>
      </c>
      <c r="P99" s="141">
        <f t="shared" si="1"/>
        <v>0</v>
      </c>
      <c r="Q99" s="141">
        <v>0</v>
      </c>
      <c r="R99" s="141">
        <f t="shared" si="2"/>
        <v>0</v>
      </c>
      <c r="S99" s="141">
        <v>0</v>
      </c>
      <c r="T99" s="142">
        <f t="shared" si="3"/>
        <v>0</v>
      </c>
      <c r="AR99" s="143" t="s">
        <v>180</v>
      </c>
      <c r="AT99" s="143" t="s">
        <v>176</v>
      </c>
      <c r="AU99" s="143" t="s">
        <v>80</v>
      </c>
      <c r="AY99" s="17" t="s">
        <v>174</v>
      </c>
      <c r="BE99" s="144">
        <f t="shared" si="4"/>
        <v>0</v>
      </c>
      <c r="BF99" s="144">
        <f t="shared" si="5"/>
        <v>0</v>
      </c>
      <c r="BG99" s="144">
        <f t="shared" si="6"/>
        <v>0</v>
      </c>
      <c r="BH99" s="144">
        <f t="shared" si="7"/>
        <v>0</v>
      </c>
      <c r="BI99" s="144">
        <f t="shared" si="8"/>
        <v>0</v>
      </c>
      <c r="BJ99" s="17" t="s">
        <v>80</v>
      </c>
      <c r="BK99" s="144">
        <f t="shared" si="9"/>
        <v>0</v>
      </c>
      <c r="BL99" s="17" t="s">
        <v>180</v>
      </c>
      <c r="BM99" s="143" t="s">
        <v>215</v>
      </c>
    </row>
    <row r="100" spans="2:65" s="1" customFormat="1" ht="24.2" customHeight="1">
      <c r="B100" s="32"/>
      <c r="C100" s="132" t="s">
        <v>180</v>
      </c>
      <c r="D100" s="132" t="s">
        <v>176</v>
      </c>
      <c r="E100" s="133" t="s">
        <v>1384</v>
      </c>
      <c r="F100" s="134" t="s">
        <v>1385</v>
      </c>
      <c r="G100" s="135" t="s">
        <v>431</v>
      </c>
      <c r="H100" s="136">
        <v>350</v>
      </c>
      <c r="I100" s="137"/>
      <c r="J100" s="138">
        <f t="shared" si="0"/>
        <v>0</v>
      </c>
      <c r="K100" s="134" t="s">
        <v>218</v>
      </c>
      <c r="L100" s="32"/>
      <c r="M100" s="139" t="s">
        <v>21</v>
      </c>
      <c r="N100" s="140" t="s">
        <v>44</v>
      </c>
      <c r="P100" s="141">
        <f t="shared" si="1"/>
        <v>0</v>
      </c>
      <c r="Q100" s="141">
        <v>0</v>
      </c>
      <c r="R100" s="141">
        <f t="shared" si="2"/>
        <v>0</v>
      </c>
      <c r="S100" s="141">
        <v>0</v>
      </c>
      <c r="T100" s="142">
        <f t="shared" si="3"/>
        <v>0</v>
      </c>
      <c r="AR100" s="143" t="s">
        <v>180</v>
      </c>
      <c r="AT100" s="143" t="s">
        <v>176</v>
      </c>
      <c r="AU100" s="143" t="s">
        <v>80</v>
      </c>
      <c r="AY100" s="17" t="s">
        <v>174</v>
      </c>
      <c r="BE100" s="144">
        <f t="shared" si="4"/>
        <v>0</v>
      </c>
      <c r="BF100" s="144">
        <f t="shared" si="5"/>
        <v>0</v>
      </c>
      <c r="BG100" s="144">
        <f t="shared" si="6"/>
        <v>0</v>
      </c>
      <c r="BH100" s="144">
        <f t="shared" si="7"/>
        <v>0</v>
      </c>
      <c r="BI100" s="144">
        <f t="shared" si="8"/>
        <v>0</v>
      </c>
      <c r="BJ100" s="17" t="s">
        <v>80</v>
      </c>
      <c r="BK100" s="144">
        <f t="shared" si="9"/>
        <v>0</v>
      </c>
      <c r="BL100" s="17" t="s">
        <v>180</v>
      </c>
      <c r="BM100" s="143" t="s">
        <v>234</v>
      </c>
    </row>
    <row r="101" spans="2:65" s="1" customFormat="1" ht="37.9" customHeight="1">
      <c r="B101" s="32"/>
      <c r="C101" s="132" t="s">
        <v>209</v>
      </c>
      <c r="D101" s="132" t="s">
        <v>176</v>
      </c>
      <c r="E101" s="133" t="s">
        <v>1386</v>
      </c>
      <c r="F101" s="134" t="s">
        <v>1387</v>
      </c>
      <c r="G101" s="135" t="s">
        <v>812</v>
      </c>
      <c r="H101" s="136">
        <v>23</v>
      </c>
      <c r="I101" s="137"/>
      <c r="J101" s="138">
        <f t="shared" si="0"/>
        <v>0</v>
      </c>
      <c r="K101" s="134" t="s">
        <v>218</v>
      </c>
      <c r="L101" s="32"/>
      <c r="M101" s="139" t="s">
        <v>21</v>
      </c>
      <c r="N101" s="140" t="s">
        <v>44</v>
      </c>
      <c r="P101" s="141">
        <f t="shared" si="1"/>
        <v>0</v>
      </c>
      <c r="Q101" s="141">
        <v>0</v>
      </c>
      <c r="R101" s="141">
        <f t="shared" si="2"/>
        <v>0</v>
      </c>
      <c r="S101" s="141">
        <v>0</v>
      </c>
      <c r="T101" s="142">
        <f t="shared" si="3"/>
        <v>0</v>
      </c>
      <c r="AR101" s="143" t="s">
        <v>180</v>
      </c>
      <c r="AT101" s="143" t="s">
        <v>176</v>
      </c>
      <c r="AU101" s="143" t="s">
        <v>80</v>
      </c>
      <c r="AY101" s="17" t="s">
        <v>174</v>
      </c>
      <c r="BE101" s="144">
        <f t="shared" si="4"/>
        <v>0</v>
      </c>
      <c r="BF101" s="144">
        <f t="shared" si="5"/>
        <v>0</v>
      </c>
      <c r="BG101" s="144">
        <f t="shared" si="6"/>
        <v>0</v>
      </c>
      <c r="BH101" s="144">
        <f t="shared" si="7"/>
        <v>0</v>
      </c>
      <c r="BI101" s="144">
        <f t="shared" si="8"/>
        <v>0</v>
      </c>
      <c r="BJ101" s="17" t="s">
        <v>80</v>
      </c>
      <c r="BK101" s="144">
        <f t="shared" si="9"/>
        <v>0</v>
      </c>
      <c r="BL101" s="17" t="s">
        <v>180</v>
      </c>
      <c r="BM101" s="143" t="s">
        <v>249</v>
      </c>
    </row>
    <row r="102" spans="2:65" s="1" customFormat="1" ht="16.5" customHeight="1">
      <c r="B102" s="32"/>
      <c r="C102" s="132" t="s">
        <v>215</v>
      </c>
      <c r="D102" s="132" t="s">
        <v>176</v>
      </c>
      <c r="E102" s="133" t="s">
        <v>1388</v>
      </c>
      <c r="F102" s="134" t="s">
        <v>1389</v>
      </c>
      <c r="G102" s="135" t="s">
        <v>812</v>
      </c>
      <c r="H102" s="136">
        <v>8</v>
      </c>
      <c r="I102" s="137"/>
      <c r="J102" s="138">
        <f t="shared" si="0"/>
        <v>0</v>
      </c>
      <c r="K102" s="134" t="s">
        <v>218</v>
      </c>
      <c r="L102" s="32"/>
      <c r="M102" s="139" t="s">
        <v>21</v>
      </c>
      <c r="N102" s="140" t="s">
        <v>44</v>
      </c>
      <c r="P102" s="141">
        <f t="shared" si="1"/>
        <v>0</v>
      </c>
      <c r="Q102" s="141">
        <v>0</v>
      </c>
      <c r="R102" s="141">
        <f t="shared" si="2"/>
        <v>0</v>
      </c>
      <c r="S102" s="141">
        <v>0</v>
      </c>
      <c r="T102" s="142">
        <f t="shared" si="3"/>
        <v>0</v>
      </c>
      <c r="AR102" s="143" t="s">
        <v>180</v>
      </c>
      <c r="AT102" s="143" t="s">
        <v>176</v>
      </c>
      <c r="AU102" s="143" t="s">
        <v>80</v>
      </c>
      <c r="AY102" s="17" t="s">
        <v>174</v>
      </c>
      <c r="BE102" s="144">
        <f t="shared" si="4"/>
        <v>0</v>
      </c>
      <c r="BF102" s="144">
        <f t="shared" si="5"/>
        <v>0</v>
      </c>
      <c r="BG102" s="144">
        <f t="shared" si="6"/>
        <v>0</v>
      </c>
      <c r="BH102" s="144">
        <f t="shared" si="7"/>
        <v>0</v>
      </c>
      <c r="BI102" s="144">
        <f t="shared" si="8"/>
        <v>0</v>
      </c>
      <c r="BJ102" s="17" t="s">
        <v>80</v>
      </c>
      <c r="BK102" s="144">
        <f t="shared" si="9"/>
        <v>0</v>
      </c>
      <c r="BL102" s="17" t="s">
        <v>180</v>
      </c>
      <c r="BM102" s="143" t="s">
        <v>274</v>
      </c>
    </row>
    <row r="103" spans="2:65" s="1" customFormat="1" ht="37.9" customHeight="1">
      <c r="B103" s="32"/>
      <c r="C103" s="132" t="s">
        <v>228</v>
      </c>
      <c r="D103" s="132" t="s">
        <v>176</v>
      </c>
      <c r="E103" s="133" t="s">
        <v>1390</v>
      </c>
      <c r="F103" s="134" t="s">
        <v>1391</v>
      </c>
      <c r="G103" s="135" t="s">
        <v>431</v>
      </c>
      <c r="H103" s="136">
        <v>87.8</v>
      </c>
      <c r="I103" s="137"/>
      <c r="J103" s="138">
        <f t="shared" si="0"/>
        <v>0</v>
      </c>
      <c r="K103" s="134" t="s">
        <v>218</v>
      </c>
      <c r="L103" s="32"/>
      <c r="M103" s="139" t="s">
        <v>21</v>
      </c>
      <c r="N103" s="140" t="s">
        <v>44</v>
      </c>
      <c r="P103" s="141">
        <f t="shared" si="1"/>
        <v>0</v>
      </c>
      <c r="Q103" s="141">
        <v>0</v>
      </c>
      <c r="R103" s="141">
        <f t="shared" si="2"/>
        <v>0</v>
      </c>
      <c r="S103" s="141">
        <v>0</v>
      </c>
      <c r="T103" s="142">
        <f t="shared" si="3"/>
        <v>0</v>
      </c>
      <c r="AR103" s="143" t="s">
        <v>180</v>
      </c>
      <c r="AT103" s="143" t="s">
        <v>176</v>
      </c>
      <c r="AU103" s="143" t="s">
        <v>80</v>
      </c>
      <c r="AY103" s="17" t="s">
        <v>174</v>
      </c>
      <c r="BE103" s="144">
        <f t="shared" si="4"/>
        <v>0</v>
      </c>
      <c r="BF103" s="144">
        <f t="shared" si="5"/>
        <v>0</v>
      </c>
      <c r="BG103" s="144">
        <f t="shared" si="6"/>
        <v>0</v>
      </c>
      <c r="BH103" s="144">
        <f t="shared" si="7"/>
        <v>0</v>
      </c>
      <c r="BI103" s="144">
        <f t="shared" si="8"/>
        <v>0</v>
      </c>
      <c r="BJ103" s="17" t="s">
        <v>80</v>
      </c>
      <c r="BK103" s="144">
        <f t="shared" si="9"/>
        <v>0</v>
      </c>
      <c r="BL103" s="17" t="s">
        <v>180</v>
      </c>
      <c r="BM103" s="143" t="s">
        <v>304</v>
      </c>
    </row>
    <row r="104" spans="2:65" s="1" customFormat="1" ht="37.9" customHeight="1">
      <c r="B104" s="32"/>
      <c r="C104" s="132" t="s">
        <v>234</v>
      </c>
      <c r="D104" s="132" t="s">
        <v>176</v>
      </c>
      <c r="E104" s="133" t="s">
        <v>1392</v>
      </c>
      <c r="F104" s="134" t="s">
        <v>1393</v>
      </c>
      <c r="G104" s="135" t="s">
        <v>431</v>
      </c>
      <c r="H104" s="136">
        <v>28.2</v>
      </c>
      <c r="I104" s="137"/>
      <c r="J104" s="138">
        <f t="shared" si="0"/>
        <v>0</v>
      </c>
      <c r="K104" s="134" t="s">
        <v>218</v>
      </c>
      <c r="L104" s="32"/>
      <c r="M104" s="139" t="s">
        <v>21</v>
      </c>
      <c r="N104" s="140" t="s">
        <v>44</v>
      </c>
      <c r="P104" s="141">
        <f t="shared" si="1"/>
        <v>0</v>
      </c>
      <c r="Q104" s="141">
        <v>0</v>
      </c>
      <c r="R104" s="141">
        <f t="shared" si="2"/>
        <v>0</v>
      </c>
      <c r="S104" s="141">
        <v>0</v>
      </c>
      <c r="T104" s="142">
        <f t="shared" si="3"/>
        <v>0</v>
      </c>
      <c r="AR104" s="143" t="s">
        <v>180</v>
      </c>
      <c r="AT104" s="143" t="s">
        <v>176</v>
      </c>
      <c r="AU104" s="143" t="s">
        <v>80</v>
      </c>
      <c r="AY104" s="17" t="s">
        <v>174</v>
      </c>
      <c r="BE104" s="144">
        <f t="shared" si="4"/>
        <v>0</v>
      </c>
      <c r="BF104" s="144">
        <f t="shared" si="5"/>
        <v>0</v>
      </c>
      <c r="BG104" s="144">
        <f t="shared" si="6"/>
        <v>0</v>
      </c>
      <c r="BH104" s="144">
        <f t="shared" si="7"/>
        <v>0</v>
      </c>
      <c r="BI104" s="144">
        <f t="shared" si="8"/>
        <v>0</v>
      </c>
      <c r="BJ104" s="17" t="s">
        <v>80</v>
      </c>
      <c r="BK104" s="144">
        <f t="shared" si="9"/>
        <v>0</v>
      </c>
      <c r="BL104" s="17" t="s">
        <v>180</v>
      </c>
      <c r="BM104" s="143" t="s">
        <v>315</v>
      </c>
    </row>
    <row r="105" spans="2:65" s="1" customFormat="1" ht="24.2" customHeight="1">
      <c r="B105" s="32"/>
      <c r="C105" s="132" t="s">
        <v>207</v>
      </c>
      <c r="D105" s="132" t="s">
        <v>176</v>
      </c>
      <c r="E105" s="133" t="s">
        <v>1394</v>
      </c>
      <c r="F105" s="134" t="s">
        <v>1395</v>
      </c>
      <c r="G105" s="135" t="s">
        <v>812</v>
      </c>
      <c r="H105" s="136">
        <v>38</v>
      </c>
      <c r="I105" s="137"/>
      <c r="J105" s="138">
        <f t="shared" si="0"/>
        <v>0</v>
      </c>
      <c r="K105" s="134" t="s">
        <v>218</v>
      </c>
      <c r="L105" s="32"/>
      <c r="M105" s="139" t="s">
        <v>21</v>
      </c>
      <c r="N105" s="140" t="s">
        <v>44</v>
      </c>
      <c r="P105" s="141">
        <f t="shared" si="1"/>
        <v>0</v>
      </c>
      <c r="Q105" s="141">
        <v>0</v>
      </c>
      <c r="R105" s="141">
        <f t="shared" si="2"/>
        <v>0</v>
      </c>
      <c r="S105" s="141">
        <v>0</v>
      </c>
      <c r="T105" s="142">
        <f t="shared" si="3"/>
        <v>0</v>
      </c>
      <c r="AR105" s="143" t="s">
        <v>180</v>
      </c>
      <c r="AT105" s="143" t="s">
        <v>176</v>
      </c>
      <c r="AU105" s="143" t="s">
        <v>80</v>
      </c>
      <c r="AY105" s="17" t="s">
        <v>174</v>
      </c>
      <c r="BE105" s="144">
        <f t="shared" si="4"/>
        <v>0</v>
      </c>
      <c r="BF105" s="144">
        <f t="shared" si="5"/>
        <v>0</v>
      </c>
      <c r="BG105" s="144">
        <f t="shared" si="6"/>
        <v>0</v>
      </c>
      <c r="BH105" s="144">
        <f t="shared" si="7"/>
        <v>0</v>
      </c>
      <c r="BI105" s="144">
        <f t="shared" si="8"/>
        <v>0</v>
      </c>
      <c r="BJ105" s="17" t="s">
        <v>80</v>
      </c>
      <c r="BK105" s="144">
        <f t="shared" si="9"/>
        <v>0</v>
      </c>
      <c r="BL105" s="17" t="s">
        <v>180</v>
      </c>
      <c r="BM105" s="143" t="s">
        <v>330</v>
      </c>
    </row>
    <row r="106" spans="2:65" s="1" customFormat="1" ht="24.2" customHeight="1">
      <c r="B106" s="32"/>
      <c r="C106" s="132" t="s">
        <v>249</v>
      </c>
      <c r="D106" s="132" t="s">
        <v>176</v>
      </c>
      <c r="E106" s="133" t="s">
        <v>1396</v>
      </c>
      <c r="F106" s="134" t="s">
        <v>1397</v>
      </c>
      <c r="G106" s="135" t="s">
        <v>812</v>
      </c>
      <c r="H106" s="136">
        <v>8</v>
      </c>
      <c r="I106" s="137"/>
      <c r="J106" s="138">
        <f t="shared" si="0"/>
        <v>0</v>
      </c>
      <c r="K106" s="134" t="s">
        <v>218</v>
      </c>
      <c r="L106" s="32"/>
      <c r="M106" s="139" t="s">
        <v>21</v>
      </c>
      <c r="N106" s="140" t="s">
        <v>44</v>
      </c>
      <c r="P106" s="141">
        <f t="shared" si="1"/>
        <v>0</v>
      </c>
      <c r="Q106" s="141">
        <v>0</v>
      </c>
      <c r="R106" s="141">
        <f t="shared" si="2"/>
        <v>0</v>
      </c>
      <c r="S106" s="141">
        <v>0</v>
      </c>
      <c r="T106" s="142">
        <f t="shared" si="3"/>
        <v>0</v>
      </c>
      <c r="AR106" s="143" t="s">
        <v>180</v>
      </c>
      <c r="AT106" s="143" t="s">
        <v>176</v>
      </c>
      <c r="AU106" s="143" t="s">
        <v>80</v>
      </c>
      <c r="AY106" s="17" t="s">
        <v>174</v>
      </c>
      <c r="BE106" s="144">
        <f t="shared" si="4"/>
        <v>0</v>
      </c>
      <c r="BF106" s="144">
        <f t="shared" si="5"/>
        <v>0</v>
      </c>
      <c r="BG106" s="144">
        <f t="shared" si="6"/>
        <v>0</v>
      </c>
      <c r="BH106" s="144">
        <f t="shared" si="7"/>
        <v>0</v>
      </c>
      <c r="BI106" s="144">
        <f t="shared" si="8"/>
        <v>0</v>
      </c>
      <c r="BJ106" s="17" t="s">
        <v>80</v>
      </c>
      <c r="BK106" s="144">
        <f t="shared" si="9"/>
        <v>0</v>
      </c>
      <c r="BL106" s="17" t="s">
        <v>180</v>
      </c>
      <c r="BM106" s="143" t="s">
        <v>342</v>
      </c>
    </row>
    <row r="107" spans="2:65" s="1" customFormat="1" ht="37.9" customHeight="1">
      <c r="B107" s="32"/>
      <c r="C107" s="132" t="s">
        <v>262</v>
      </c>
      <c r="D107" s="132" t="s">
        <v>176</v>
      </c>
      <c r="E107" s="133" t="s">
        <v>1398</v>
      </c>
      <c r="F107" s="134" t="s">
        <v>1399</v>
      </c>
      <c r="G107" s="135" t="s">
        <v>307</v>
      </c>
      <c r="H107" s="136">
        <v>5.65</v>
      </c>
      <c r="I107" s="137"/>
      <c r="J107" s="138">
        <f t="shared" si="0"/>
        <v>0</v>
      </c>
      <c r="K107" s="134" t="s">
        <v>179</v>
      </c>
      <c r="L107" s="32"/>
      <c r="M107" s="139" t="s">
        <v>21</v>
      </c>
      <c r="N107" s="140" t="s">
        <v>44</v>
      </c>
      <c r="P107" s="141">
        <f t="shared" si="1"/>
        <v>0</v>
      </c>
      <c r="Q107" s="141">
        <v>0</v>
      </c>
      <c r="R107" s="141">
        <f t="shared" si="2"/>
        <v>0</v>
      </c>
      <c r="S107" s="141">
        <v>0</v>
      </c>
      <c r="T107" s="142">
        <f t="shared" si="3"/>
        <v>0</v>
      </c>
      <c r="AR107" s="143" t="s">
        <v>180</v>
      </c>
      <c r="AT107" s="143" t="s">
        <v>176</v>
      </c>
      <c r="AU107" s="143" t="s">
        <v>80</v>
      </c>
      <c r="AY107" s="17" t="s">
        <v>174</v>
      </c>
      <c r="BE107" s="144">
        <f t="shared" si="4"/>
        <v>0</v>
      </c>
      <c r="BF107" s="144">
        <f t="shared" si="5"/>
        <v>0</v>
      </c>
      <c r="BG107" s="144">
        <f t="shared" si="6"/>
        <v>0</v>
      </c>
      <c r="BH107" s="144">
        <f t="shared" si="7"/>
        <v>0</v>
      </c>
      <c r="BI107" s="144">
        <f t="shared" si="8"/>
        <v>0</v>
      </c>
      <c r="BJ107" s="17" t="s">
        <v>80</v>
      </c>
      <c r="BK107" s="144">
        <f t="shared" si="9"/>
        <v>0</v>
      </c>
      <c r="BL107" s="17" t="s">
        <v>180</v>
      </c>
      <c r="BM107" s="143" t="s">
        <v>352</v>
      </c>
    </row>
    <row r="108" spans="2:65" s="1" customFormat="1" ht="11.25">
      <c r="B108" s="32"/>
      <c r="D108" s="145" t="s">
        <v>182</v>
      </c>
      <c r="F108" s="146" t="s">
        <v>1400</v>
      </c>
      <c r="I108" s="147"/>
      <c r="L108" s="32"/>
      <c r="M108" s="148"/>
      <c r="T108" s="53"/>
      <c r="AT108" s="17" t="s">
        <v>182</v>
      </c>
      <c r="AU108" s="17" t="s">
        <v>80</v>
      </c>
    </row>
    <row r="109" spans="2:65" s="1" customFormat="1" ht="37.9" customHeight="1">
      <c r="B109" s="32"/>
      <c r="C109" s="132" t="s">
        <v>274</v>
      </c>
      <c r="D109" s="132" t="s">
        <v>176</v>
      </c>
      <c r="E109" s="133" t="s">
        <v>1401</v>
      </c>
      <c r="F109" s="134" t="s">
        <v>1402</v>
      </c>
      <c r="G109" s="135" t="s">
        <v>307</v>
      </c>
      <c r="H109" s="136">
        <v>2.6179999999999999</v>
      </c>
      <c r="I109" s="137"/>
      <c r="J109" s="138">
        <f>ROUND(I109*H109,2)</f>
        <v>0</v>
      </c>
      <c r="K109" s="134" t="s">
        <v>218</v>
      </c>
      <c r="L109" s="32"/>
      <c r="M109" s="139" t="s">
        <v>21</v>
      </c>
      <c r="N109" s="140" t="s">
        <v>44</v>
      </c>
      <c r="P109" s="141">
        <f>O109*H109</f>
        <v>0</v>
      </c>
      <c r="Q109" s="141">
        <v>0</v>
      </c>
      <c r="R109" s="141">
        <f>Q109*H109</f>
        <v>0</v>
      </c>
      <c r="S109" s="141">
        <v>0</v>
      </c>
      <c r="T109" s="142">
        <f>S109*H109</f>
        <v>0</v>
      </c>
      <c r="AR109" s="143" t="s">
        <v>180</v>
      </c>
      <c r="AT109" s="143" t="s">
        <v>176</v>
      </c>
      <c r="AU109" s="143" t="s">
        <v>80</v>
      </c>
      <c r="AY109" s="17" t="s">
        <v>174</v>
      </c>
      <c r="BE109" s="144">
        <f>IF(N109="základní",J109,0)</f>
        <v>0</v>
      </c>
      <c r="BF109" s="144">
        <f>IF(N109="snížená",J109,0)</f>
        <v>0</v>
      </c>
      <c r="BG109" s="144">
        <f>IF(N109="zákl. přenesená",J109,0)</f>
        <v>0</v>
      </c>
      <c r="BH109" s="144">
        <f>IF(N109="sníž. přenesená",J109,0)</f>
        <v>0</v>
      </c>
      <c r="BI109" s="144">
        <f>IF(N109="nulová",J109,0)</f>
        <v>0</v>
      </c>
      <c r="BJ109" s="17" t="s">
        <v>80</v>
      </c>
      <c r="BK109" s="144">
        <f>ROUND(I109*H109,2)</f>
        <v>0</v>
      </c>
      <c r="BL109" s="17" t="s">
        <v>180</v>
      </c>
      <c r="BM109" s="143" t="s">
        <v>367</v>
      </c>
    </row>
    <row r="110" spans="2:65" s="11" customFormat="1" ht="25.9" customHeight="1">
      <c r="B110" s="120"/>
      <c r="D110" s="121" t="s">
        <v>72</v>
      </c>
      <c r="E110" s="122" t="s">
        <v>1403</v>
      </c>
      <c r="F110" s="122" t="s">
        <v>175</v>
      </c>
      <c r="I110" s="123"/>
      <c r="J110" s="124">
        <f>BK110</f>
        <v>0</v>
      </c>
      <c r="L110" s="120"/>
      <c r="M110" s="125"/>
      <c r="P110" s="126">
        <f>SUM(P111:P124)</f>
        <v>0</v>
      </c>
      <c r="R110" s="126">
        <f>SUM(R111:R124)</f>
        <v>0</v>
      </c>
      <c r="T110" s="127">
        <f>SUM(T111:T124)</f>
        <v>0</v>
      </c>
      <c r="AR110" s="121" t="s">
        <v>80</v>
      </c>
      <c r="AT110" s="128" t="s">
        <v>72</v>
      </c>
      <c r="AU110" s="128" t="s">
        <v>73</v>
      </c>
      <c r="AY110" s="121" t="s">
        <v>174</v>
      </c>
      <c r="BK110" s="129">
        <f>SUM(BK111:BK124)</f>
        <v>0</v>
      </c>
    </row>
    <row r="111" spans="2:65" s="1" customFormat="1" ht="44.25" customHeight="1">
      <c r="B111" s="32"/>
      <c r="C111" s="132" t="s">
        <v>289</v>
      </c>
      <c r="D111" s="132" t="s">
        <v>176</v>
      </c>
      <c r="E111" s="133" t="s">
        <v>1404</v>
      </c>
      <c r="F111" s="134" t="s">
        <v>1405</v>
      </c>
      <c r="G111" s="135" t="s">
        <v>192</v>
      </c>
      <c r="H111" s="136">
        <v>48.38</v>
      </c>
      <c r="I111" s="137"/>
      <c r="J111" s="138">
        <f>ROUND(I111*H111,2)</f>
        <v>0</v>
      </c>
      <c r="K111" s="134" t="s">
        <v>179</v>
      </c>
      <c r="L111" s="32"/>
      <c r="M111" s="139" t="s">
        <v>21</v>
      </c>
      <c r="N111" s="140" t="s">
        <v>44</v>
      </c>
      <c r="P111" s="141">
        <f>O111*H111</f>
        <v>0</v>
      </c>
      <c r="Q111" s="141">
        <v>0</v>
      </c>
      <c r="R111" s="141">
        <f>Q111*H111</f>
        <v>0</v>
      </c>
      <c r="S111" s="141">
        <v>0</v>
      </c>
      <c r="T111" s="142">
        <f>S111*H111</f>
        <v>0</v>
      </c>
      <c r="AR111" s="143" t="s">
        <v>180</v>
      </c>
      <c r="AT111" s="143" t="s">
        <v>176</v>
      </c>
      <c r="AU111" s="143" t="s">
        <v>80</v>
      </c>
      <c r="AY111" s="17" t="s">
        <v>174</v>
      </c>
      <c r="BE111" s="144">
        <f>IF(N111="základní",J111,0)</f>
        <v>0</v>
      </c>
      <c r="BF111" s="144">
        <f>IF(N111="snížená",J111,0)</f>
        <v>0</v>
      </c>
      <c r="BG111" s="144">
        <f>IF(N111="zákl. přenesená",J111,0)</f>
        <v>0</v>
      </c>
      <c r="BH111" s="144">
        <f>IF(N111="sníž. přenesená",J111,0)</f>
        <v>0</v>
      </c>
      <c r="BI111" s="144">
        <f>IF(N111="nulová",J111,0)</f>
        <v>0</v>
      </c>
      <c r="BJ111" s="17" t="s">
        <v>80</v>
      </c>
      <c r="BK111" s="144">
        <f>ROUND(I111*H111,2)</f>
        <v>0</v>
      </c>
      <c r="BL111" s="17" t="s">
        <v>180</v>
      </c>
      <c r="BM111" s="143" t="s">
        <v>381</v>
      </c>
    </row>
    <row r="112" spans="2:65" s="1" customFormat="1" ht="11.25">
      <c r="B112" s="32"/>
      <c r="D112" s="145" t="s">
        <v>182</v>
      </c>
      <c r="F112" s="146" t="s">
        <v>1406</v>
      </c>
      <c r="I112" s="147"/>
      <c r="L112" s="32"/>
      <c r="M112" s="148"/>
      <c r="T112" s="53"/>
      <c r="AT112" s="17" t="s">
        <v>182</v>
      </c>
      <c r="AU112" s="17" t="s">
        <v>80</v>
      </c>
    </row>
    <row r="113" spans="2:65" s="1" customFormat="1" ht="37.9" customHeight="1">
      <c r="B113" s="32"/>
      <c r="C113" s="132" t="s">
        <v>304</v>
      </c>
      <c r="D113" s="132" t="s">
        <v>176</v>
      </c>
      <c r="E113" s="133" t="s">
        <v>1407</v>
      </c>
      <c r="F113" s="134" t="s">
        <v>1408</v>
      </c>
      <c r="G113" s="135" t="s">
        <v>192</v>
      </c>
      <c r="H113" s="136">
        <v>48.38</v>
      </c>
      <c r="I113" s="137"/>
      <c r="J113" s="138">
        <f>ROUND(I113*H113,2)</f>
        <v>0</v>
      </c>
      <c r="K113" s="134" t="s">
        <v>218</v>
      </c>
      <c r="L113" s="32"/>
      <c r="M113" s="139" t="s">
        <v>21</v>
      </c>
      <c r="N113" s="140" t="s">
        <v>44</v>
      </c>
      <c r="P113" s="141">
        <f>O113*H113</f>
        <v>0</v>
      </c>
      <c r="Q113" s="141">
        <v>0</v>
      </c>
      <c r="R113" s="141">
        <f>Q113*H113</f>
        <v>0</v>
      </c>
      <c r="S113" s="141">
        <v>0</v>
      </c>
      <c r="T113" s="142">
        <f>S113*H113</f>
        <v>0</v>
      </c>
      <c r="AR113" s="143" t="s">
        <v>180</v>
      </c>
      <c r="AT113" s="143" t="s">
        <v>176</v>
      </c>
      <c r="AU113" s="143" t="s">
        <v>80</v>
      </c>
      <c r="AY113" s="17" t="s">
        <v>174</v>
      </c>
      <c r="BE113" s="144">
        <f>IF(N113="základní",J113,0)</f>
        <v>0</v>
      </c>
      <c r="BF113" s="144">
        <f>IF(N113="snížená",J113,0)</f>
        <v>0</v>
      </c>
      <c r="BG113" s="144">
        <f>IF(N113="zákl. přenesená",J113,0)</f>
        <v>0</v>
      </c>
      <c r="BH113" s="144">
        <f>IF(N113="sníž. přenesená",J113,0)</f>
        <v>0</v>
      </c>
      <c r="BI113" s="144">
        <f>IF(N113="nulová",J113,0)</f>
        <v>0</v>
      </c>
      <c r="BJ113" s="17" t="s">
        <v>80</v>
      </c>
      <c r="BK113" s="144">
        <f>ROUND(I113*H113,2)</f>
        <v>0</v>
      </c>
      <c r="BL113" s="17" t="s">
        <v>180</v>
      </c>
      <c r="BM113" s="143" t="s">
        <v>407</v>
      </c>
    </row>
    <row r="114" spans="2:65" s="1" customFormat="1" ht="24.2" customHeight="1">
      <c r="B114" s="32"/>
      <c r="C114" s="132" t="s">
        <v>8</v>
      </c>
      <c r="D114" s="132" t="s">
        <v>176</v>
      </c>
      <c r="E114" s="133" t="s">
        <v>1409</v>
      </c>
      <c r="F114" s="134" t="s">
        <v>1410</v>
      </c>
      <c r="G114" s="135" t="s">
        <v>192</v>
      </c>
      <c r="H114" s="136">
        <v>48.38</v>
      </c>
      <c r="I114" s="137"/>
      <c r="J114" s="138">
        <f>ROUND(I114*H114,2)</f>
        <v>0</v>
      </c>
      <c r="K114" s="134" t="s">
        <v>218</v>
      </c>
      <c r="L114" s="32"/>
      <c r="M114" s="139" t="s">
        <v>21</v>
      </c>
      <c r="N114" s="140" t="s">
        <v>44</v>
      </c>
      <c r="P114" s="141">
        <f>O114*H114</f>
        <v>0</v>
      </c>
      <c r="Q114" s="141">
        <v>0</v>
      </c>
      <c r="R114" s="141">
        <f>Q114*H114</f>
        <v>0</v>
      </c>
      <c r="S114" s="141">
        <v>0</v>
      </c>
      <c r="T114" s="142">
        <f>S114*H114</f>
        <v>0</v>
      </c>
      <c r="AR114" s="143" t="s">
        <v>180</v>
      </c>
      <c r="AT114" s="143" t="s">
        <v>176</v>
      </c>
      <c r="AU114" s="143" t="s">
        <v>80</v>
      </c>
      <c r="AY114" s="17" t="s">
        <v>174</v>
      </c>
      <c r="BE114" s="144">
        <f>IF(N114="základní",J114,0)</f>
        <v>0</v>
      </c>
      <c r="BF114" s="144">
        <f>IF(N114="snížená",J114,0)</f>
        <v>0</v>
      </c>
      <c r="BG114" s="144">
        <f>IF(N114="zákl. přenesená",J114,0)</f>
        <v>0</v>
      </c>
      <c r="BH114" s="144">
        <f>IF(N114="sníž. přenesená",J114,0)</f>
        <v>0</v>
      </c>
      <c r="BI114" s="144">
        <f>IF(N114="nulová",J114,0)</f>
        <v>0</v>
      </c>
      <c r="BJ114" s="17" t="s">
        <v>80</v>
      </c>
      <c r="BK114" s="144">
        <f>ROUND(I114*H114,2)</f>
        <v>0</v>
      </c>
      <c r="BL114" s="17" t="s">
        <v>180</v>
      </c>
      <c r="BM114" s="143" t="s">
        <v>428</v>
      </c>
    </row>
    <row r="115" spans="2:65" s="1" customFormat="1" ht="55.5" customHeight="1">
      <c r="B115" s="32"/>
      <c r="C115" s="132" t="s">
        <v>315</v>
      </c>
      <c r="D115" s="132" t="s">
        <v>176</v>
      </c>
      <c r="E115" s="133" t="s">
        <v>198</v>
      </c>
      <c r="F115" s="134" t="s">
        <v>199</v>
      </c>
      <c r="G115" s="135" t="s">
        <v>192</v>
      </c>
      <c r="H115" s="136">
        <v>48.38</v>
      </c>
      <c r="I115" s="137"/>
      <c r="J115" s="138">
        <f>ROUND(I115*H115,2)</f>
        <v>0</v>
      </c>
      <c r="K115" s="134" t="s">
        <v>179</v>
      </c>
      <c r="L115" s="32"/>
      <c r="M115" s="139" t="s">
        <v>21</v>
      </c>
      <c r="N115" s="140" t="s">
        <v>44</v>
      </c>
      <c r="P115" s="141">
        <f>O115*H115</f>
        <v>0</v>
      </c>
      <c r="Q115" s="141">
        <v>0</v>
      </c>
      <c r="R115" s="141">
        <f>Q115*H115</f>
        <v>0</v>
      </c>
      <c r="S115" s="141">
        <v>0</v>
      </c>
      <c r="T115" s="142">
        <f>S115*H115</f>
        <v>0</v>
      </c>
      <c r="AR115" s="143" t="s">
        <v>180</v>
      </c>
      <c r="AT115" s="143" t="s">
        <v>176</v>
      </c>
      <c r="AU115" s="143" t="s">
        <v>80</v>
      </c>
      <c r="AY115" s="17" t="s">
        <v>174</v>
      </c>
      <c r="BE115" s="144">
        <f>IF(N115="základní",J115,0)</f>
        <v>0</v>
      </c>
      <c r="BF115" s="144">
        <f>IF(N115="snížená",J115,0)</f>
        <v>0</v>
      </c>
      <c r="BG115" s="144">
        <f>IF(N115="zákl. přenesená",J115,0)</f>
        <v>0</v>
      </c>
      <c r="BH115" s="144">
        <f>IF(N115="sníž. přenesená",J115,0)</f>
        <v>0</v>
      </c>
      <c r="BI115" s="144">
        <f>IF(N115="nulová",J115,0)</f>
        <v>0</v>
      </c>
      <c r="BJ115" s="17" t="s">
        <v>80</v>
      </c>
      <c r="BK115" s="144">
        <f>ROUND(I115*H115,2)</f>
        <v>0</v>
      </c>
      <c r="BL115" s="17" t="s">
        <v>180</v>
      </c>
      <c r="BM115" s="143" t="s">
        <v>443</v>
      </c>
    </row>
    <row r="116" spans="2:65" s="1" customFormat="1" ht="11.25">
      <c r="B116" s="32"/>
      <c r="D116" s="145" t="s">
        <v>182</v>
      </c>
      <c r="F116" s="146" t="s">
        <v>201</v>
      </c>
      <c r="I116" s="147"/>
      <c r="L116" s="32"/>
      <c r="M116" s="148"/>
      <c r="T116" s="53"/>
      <c r="AT116" s="17" t="s">
        <v>182</v>
      </c>
      <c r="AU116" s="17" t="s">
        <v>80</v>
      </c>
    </row>
    <row r="117" spans="2:65" s="1" customFormat="1" ht="62.65" customHeight="1">
      <c r="B117" s="32"/>
      <c r="C117" s="132" t="s">
        <v>323</v>
      </c>
      <c r="D117" s="132" t="s">
        <v>176</v>
      </c>
      <c r="E117" s="133" t="s">
        <v>202</v>
      </c>
      <c r="F117" s="134" t="s">
        <v>203</v>
      </c>
      <c r="G117" s="135" t="s">
        <v>192</v>
      </c>
      <c r="H117" s="136">
        <v>193.52</v>
      </c>
      <c r="I117" s="137"/>
      <c r="J117" s="138">
        <f>ROUND(I117*H117,2)</f>
        <v>0</v>
      </c>
      <c r="K117" s="134" t="s">
        <v>179</v>
      </c>
      <c r="L117" s="32"/>
      <c r="M117" s="139" t="s">
        <v>21</v>
      </c>
      <c r="N117" s="140" t="s">
        <v>44</v>
      </c>
      <c r="P117" s="141">
        <f>O117*H117</f>
        <v>0</v>
      </c>
      <c r="Q117" s="141">
        <v>0</v>
      </c>
      <c r="R117" s="141">
        <f>Q117*H117</f>
        <v>0</v>
      </c>
      <c r="S117" s="141">
        <v>0</v>
      </c>
      <c r="T117" s="142">
        <f>S117*H117</f>
        <v>0</v>
      </c>
      <c r="AR117" s="143" t="s">
        <v>180</v>
      </c>
      <c r="AT117" s="143" t="s">
        <v>176</v>
      </c>
      <c r="AU117" s="143" t="s">
        <v>80</v>
      </c>
      <c r="AY117" s="17" t="s">
        <v>174</v>
      </c>
      <c r="BE117" s="144">
        <f>IF(N117="základní",J117,0)</f>
        <v>0</v>
      </c>
      <c r="BF117" s="144">
        <f>IF(N117="snížená",J117,0)</f>
        <v>0</v>
      </c>
      <c r="BG117" s="144">
        <f>IF(N117="zákl. přenesená",J117,0)</f>
        <v>0</v>
      </c>
      <c r="BH117" s="144">
        <f>IF(N117="sníž. přenesená",J117,0)</f>
        <v>0</v>
      </c>
      <c r="BI117" s="144">
        <f>IF(N117="nulová",J117,0)</f>
        <v>0</v>
      </c>
      <c r="BJ117" s="17" t="s">
        <v>80</v>
      </c>
      <c r="BK117" s="144">
        <f>ROUND(I117*H117,2)</f>
        <v>0</v>
      </c>
      <c r="BL117" s="17" t="s">
        <v>180</v>
      </c>
      <c r="BM117" s="143" t="s">
        <v>1411</v>
      </c>
    </row>
    <row r="118" spans="2:65" s="1" customFormat="1" ht="11.25">
      <c r="B118" s="32"/>
      <c r="D118" s="145" t="s">
        <v>182</v>
      </c>
      <c r="F118" s="146" t="s">
        <v>205</v>
      </c>
      <c r="I118" s="147"/>
      <c r="L118" s="32"/>
      <c r="M118" s="148"/>
      <c r="T118" s="53"/>
      <c r="AT118" s="17" t="s">
        <v>182</v>
      </c>
      <c r="AU118" s="17" t="s">
        <v>80</v>
      </c>
    </row>
    <row r="119" spans="2:65" s="13" customFormat="1" ht="11.25">
      <c r="B119" s="156"/>
      <c r="D119" s="150" t="s">
        <v>184</v>
      </c>
      <c r="E119" s="157" t="s">
        <v>21</v>
      </c>
      <c r="F119" s="158" t="s">
        <v>1412</v>
      </c>
      <c r="H119" s="159">
        <v>193.52</v>
      </c>
      <c r="I119" s="160"/>
      <c r="L119" s="156"/>
      <c r="M119" s="161"/>
      <c r="T119" s="162"/>
      <c r="AT119" s="157" t="s">
        <v>184</v>
      </c>
      <c r="AU119" s="157" t="s">
        <v>80</v>
      </c>
      <c r="AV119" s="13" t="s">
        <v>82</v>
      </c>
      <c r="AW119" s="13" t="s">
        <v>186</v>
      </c>
      <c r="AX119" s="13" t="s">
        <v>80</v>
      </c>
      <c r="AY119" s="157" t="s">
        <v>174</v>
      </c>
    </row>
    <row r="120" spans="2:65" s="1" customFormat="1" ht="16.5" customHeight="1">
      <c r="B120" s="32"/>
      <c r="C120" s="132" t="s">
        <v>330</v>
      </c>
      <c r="D120" s="132" t="s">
        <v>176</v>
      </c>
      <c r="E120" s="133" t="s">
        <v>1413</v>
      </c>
      <c r="F120" s="134" t="s">
        <v>1414</v>
      </c>
      <c r="G120" s="135" t="s">
        <v>192</v>
      </c>
      <c r="H120" s="136">
        <v>9.0609999999999999</v>
      </c>
      <c r="I120" s="137"/>
      <c r="J120" s="138">
        <f>ROUND(I120*H120,2)</f>
        <v>0</v>
      </c>
      <c r="K120" s="134" t="s">
        <v>218</v>
      </c>
      <c r="L120" s="32"/>
      <c r="M120" s="139" t="s">
        <v>21</v>
      </c>
      <c r="N120" s="140" t="s">
        <v>44</v>
      </c>
      <c r="P120" s="141">
        <f>O120*H120</f>
        <v>0</v>
      </c>
      <c r="Q120" s="141">
        <v>0</v>
      </c>
      <c r="R120" s="141">
        <f>Q120*H120</f>
        <v>0</v>
      </c>
      <c r="S120" s="141">
        <v>0</v>
      </c>
      <c r="T120" s="142">
        <f>S120*H120</f>
        <v>0</v>
      </c>
      <c r="AR120" s="143" t="s">
        <v>180</v>
      </c>
      <c r="AT120" s="143" t="s">
        <v>176</v>
      </c>
      <c r="AU120" s="143" t="s">
        <v>80</v>
      </c>
      <c r="AY120" s="17" t="s">
        <v>174</v>
      </c>
      <c r="BE120" s="144">
        <f>IF(N120="základní",J120,0)</f>
        <v>0</v>
      </c>
      <c r="BF120" s="144">
        <f>IF(N120="snížená",J120,0)</f>
        <v>0</v>
      </c>
      <c r="BG120" s="144">
        <f>IF(N120="zákl. přenesená",J120,0)</f>
        <v>0</v>
      </c>
      <c r="BH120" s="144">
        <f>IF(N120="sníž. přenesená",J120,0)</f>
        <v>0</v>
      </c>
      <c r="BI120" s="144">
        <f>IF(N120="nulová",J120,0)</f>
        <v>0</v>
      </c>
      <c r="BJ120" s="17" t="s">
        <v>80</v>
      </c>
      <c r="BK120" s="144">
        <f>ROUND(I120*H120,2)</f>
        <v>0</v>
      </c>
      <c r="BL120" s="17" t="s">
        <v>180</v>
      </c>
      <c r="BM120" s="143" t="s">
        <v>458</v>
      </c>
    </row>
    <row r="121" spans="2:65" s="1" customFormat="1" ht="24.2" customHeight="1">
      <c r="B121" s="32"/>
      <c r="C121" s="132" t="s">
        <v>337</v>
      </c>
      <c r="D121" s="132" t="s">
        <v>176</v>
      </c>
      <c r="E121" s="133" t="s">
        <v>1415</v>
      </c>
      <c r="F121" s="134" t="s">
        <v>1416</v>
      </c>
      <c r="G121" s="135" t="s">
        <v>192</v>
      </c>
      <c r="H121" s="136">
        <v>31.82</v>
      </c>
      <c r="I121" s="137"/>
      <c r="J121" s="138">
        <f>ROUND(I121*H121,2)</f>
        <v>0</v>
      </c>
      <c r="K121" s="134" t="s">
        <v>218</v>
      </c>
      <c r="L121" s="32"/>
      <c r="M121" s="139" t="s">
        <v>21</v>
      </c>
      <c r="N121" s="140" t="s">
        <v>44</v>
      </c>
      <c r="P121" s="141">
        <f>O121*H121</f>
        <v>0</v>
      </c>
      <c r="Q121" s="141">
        <v>0</v>
      </c>
      <c r="R121" s="141">
        <f>Q121*H121</f>
        <v>0</v>
      </c>
      <c r="S121" s="141">
        <v>0</v>
      </c>
      <c r="T121" s="142">
        <f>S121*H121</f>
        <v>0</v>
      </c>
      <c r="AR121" s="143" t="s">
        <v>180</v>
      </c>
      <c r="AT121" s="143" t="s">
        <v>176</v>
      </c>
      <c r="AU121" s="143" t="s">
        <v>80</v>
      </c>
      <c r="AY121" s="17" t="s">
        <v>174</v>
      </c>
      <c r="BE121" s="144">
        <f>IF(N121="základní",J121,0)</f>
        <v>0</v>
      </c>
      <c r="BF121" s="144">
        <f>IF(N121="snížená",J121,0)</f>
        <v>0</v>
      </c>
      <c r="BG121" s="144">
        <f>IF(N121="zákl. přenesená",J121,0)</f>
        <v>0</v>
      </c>
      <c r="BH121" s="144">
        <f>IF(N121="sníž. přenesená",J121,0)</f>
        <v>0</v>
      </c>
      <c r="BI121" s="144">
        <f>IF(N121="nulová",J121,0)</f>
        <v>0</v>
      </c>
      <c r="BJ121" s="17" t="s">
        <v>80</v>
      </c>
      <c r="BK121" s="144">
        <f>ROUND(I121*H121,2)</f>
        <v>0</v>
      </c>
      <c r="BL121" s="17" t="s">
        <v>180</v>
      </c>
      <c r="BM121" s="143" t="s">
        <v>798</v>
      </c>
    </row>
    <row r="122" spans="2:65" s="1" customFormat="1" ht="16.5" customHeight="1">
      <c r="B122" s="32"/>
      <c r="C122" s="181" t="s">
        <v>342</v>
      </c>
      <c r="D122" s="181" t="s">
        <v>682</v>
      </c>
      <c r="E122" s="182" t="s">
        <v>1417</v>
      </c>
      <c r="F122" s="183" t="s">
        <v>1418</v>
      </c>
      <c r="G122" s="184" t="s">
        <v>307</v>
      </c>
      <c r="H122" s="185">
        <v>69.5</v>
      </c>
      <c r="I122" s="186"/>
      <c r="J122" s="187">
        <f>ROUND(I122*H122,2)</f>
        <v>0</v>
      </c>
      <c r="K122" s="183" t="s">
        <v>218</v>
      </c>
      <c r="L122" s="188"/>
      <c r="M122" s="189" t="s">
        <v>21</v>
      </c>
      <c r="N122" s="190" t="s">
        <v>44</v>
      </c>
      <c r="P122" s="141">
        <f>O122*H122</f>
        <v>0</v>
      </c>
      <c r="Q122" s="141">
        <v>0</v>
      </c>
      <c r="R122" s="141">
        <f>Q122*H122</f>
        <v>0</v>
      </c>
      <c r="S122" s="141">
        <v>0</v>
      </c>
      <c r="T122" s="142">
        <f>S122*H122</f>
        <v>0</v>
      </c>
      <c r="AR122" s="143" t="s">
        <v>234</v>
      </c>
      <c r="AT122" s="143" t="s">
        <v>682</v>
      </c>
      <c r="AU122" s="143" t="s">
        <v>80</v>
      </c>
      <c r="AY122" s="17" t="s">
        <v>174</v>
      </c>
      <c r="BE122" s="144">
        <f>IF(N122="základní",J122,0)</f>
        <v>0</v>
      </c>
      <c r="BF122" s="144">
        <f>IF(N122="snížená",J122,0)</f>
        <v>0</v>
      </c>
      <c r="BG122" s="144">
        <f>IF(N122="zákl. přenesená",J122,0)</f>
        <v>0</v>
      </c>
      <c r="BH122" s="144">
        <f>IF(N122="sníž. přenesená",J122,0)</f>
        <v>0</v>
      </c>
      <c r="BI122" s="144">
        <f>IF(N122="nulová",J122,0)</f>
        <v>0</v>
      </c>
      <c r="BJ122" s="17" t="s">
        <v>80</v>
      </c>
      <c r="BK122" s="144">
        <f>ROUND(I122*H122,2)</f>
        <v>0</v>
      </c>
      <c r="BL122" s="17" t="s">
        <v>180</v>
      </c>
      <c r="BM122" s="143" t="s">
        <v>809</v>
      </c>
    </row>
    <row r="123" spans="2:65" s="1" customFormat="1" ht="24.2" customHeight="1">
      <c r="B123" s="32"/>
      <c r="C123" s="132" t="s">
        <v>7</v>
      </c>
      <c r="D123" s="132" t="s">
        <v>176</v>
      </c>
      <c r="E123" s="133" t="s">
        <v>1419</v>
      </c>
      <c r="F123" s="134" t="s">
        <v>1420</v>
      </c>
      <c r="G123" s="135" t="s">
        <v>192</v>
      </c>
      <c r="H123" s="136">
        <v>7.5</v>
      </c>
      <c r="I123" s="137"/>
      <c r="J123" s="138">
        <f>ROUND(I123*H123,2)</f>
        <v>0</v>
      </c>
      <c r="K123" s="134" t="s">
        <v>218</v>
      </c>
      <c r="L123" s="32"/>
      <c r="M123" s="139" t="s">
        <v>21</v>
      </c>
      <c r="N123" s="140" t="s">
        <v>44</v>
      </c>
      <c r="P123" s="141">
        <f>O123*H123</f>
        <v>0</v>
      </c>
      <c r="Q123" s="141">
        <v>0</v>
      </c>
      <c r="R123" s="141">
        <f>Q123*H123</f>
        <v>0</v>
      </c>
      <c r="S123" s="141">
        <v>0</v>
      </c>
      <c r="T123" s="142">
        <f>S123*H123</f>
        <v>0</v>
      </c>
      <c r="AR123" s="143" t="s">
        <v>180</v>
      </c>
      <c r="AT123" s="143" t="s">
        <v>176</v>
      </c>
      <c r="AU123" s="143" t="s">
        <v>80</v>
      </c>
      <c r="AY123" s="17" t="s">
        <v>174</v>
      </c>
      <c r="BE123" s="144">
        <f>IF(N123="základní",J123,0)</f>
        <v>0</v>
      </c>
      <c r="BF123" s="144">
        <f>IF(N123="snížená",J123,0)</f>
        <v>0</v>
      </c>
      <c r="BG123" s="144">
        <f>IF(N123="zákl. přenesená",J123,0)</f>
        <v>0</v>
      </c>
      <c r="BH123" s="144">
        <f>IF(N123="sníž. přenesená",J123,0)</f>
        <v>0</v>
      </c>
      <c r="BI123" s="144">
        <f>IF(N123="nulová",J123,0)</f>
        <v>0</v>
      </c>
      <c r="BJ123" s="17" t="s">
        <v>80</v>
      </c>
      <c r="BK123" s="144">
        <f>ROUND(I123*H123,2)</f>
        <v>0</v>
      </c>
      <c r="BL123" s="17" t="s">
        <v>180</v>
      </c>
      <c r="BM123" s="143" t="s">
        <v>819</v>
      </c>
    </row>
    <row r="124" spans="2:65" s="1" customFormat="1" ht="16.5" customHeight="1">
      <c r="B124" s="32"/>
      <c r="C124" s="132" t="s">
        <v>352</v>
      </c>
      <c r="D124" s="132" t="s">
        <v>176</v>
      </c>
      <c r="E124" s="133" t="s">
        <v>1421</v>
      </c>
      <c r="F124" s="134" t="s">
        <v>1422</v>
      </c>
      <c r="G124" s="135" t="s">
        <v>307</v>
      </c>
      <c r="H124" s="136">
        <v>48.38</v>
      </c>
      <c r="I124" s="137"/>
      <c r="J124" s="138">
        <f>ROUND(I124*H124,2)</f>
        <v>0</v>
      </c>
      <c r="K124" s="134" t="s">
        <v>218</v>
      </c>
      <c r="L124" s="32"/>
      <c r="M124" s="139" t="s">
        <v>21</v>
      </c>
      <c r="N124" s="140" t="s">
        <v>44</v>
      </c>
      <c r="P124" s="141">
        <f>O124*H124</f>
        <v>0</v>
      </c>
      <c r="Q124" s="141">
        <v>0</v>
      </c>
      <c r="R124" s="141">
        <f>Q124*H124</f>
        <v>0</v>
      </c>
      <c r="S124" s="141">
        <v>0</v>
      </c>
      <c r="T124" s="142">
        <f>S124*H124</f>
        <v>0</v>
      </c>
      <c r="AR124" s="143" t="s">
        <v>180</v>
      </c>
      <c r="AT124" s="143" t="s">
        <v>176</v>
      </c>
      <c r="AU124" s="143" t="s">
        <v>80</v>
      </c>
      <c r="AY124" s="17" t="s">
        <v>174</v>
      </c>
      <c r="BE124" s="144">
        <f>IF(N124="základní",J124,0)</f>
        <v>0</v>
      </c>
      <c r="BF124" s="144">
        <f>IF(N124="snížená",J124,0)</f>
        <v>0</v>
      </c>
      <c r="BG124" s="144">
        <f>IF(N124="zákl. přenesená",J124,0)</f>
        <v>0</v>
      </c>
      <c r="BH124" s="144">
        <f>IF(N124="sníž. přenesená",J124,0)</f>
        <v>0</v>
      </c>
      <c r="BI124" s="144">
        <f>IF(N124="nulová",J124,0)</f>
        <v>0</v>
      </c>
      <c r="BJ124" s="17" t="s">
        <v>80</v>
      </c>
      <c r="BK124" s="144">
        <f>ROUND(I124*H124,2)</f>
        <v>0</v>
      </c>
      <c r="BL124" s="17" t="s">
        <v>180</v>
      </c>
      <c r="BM124" s="143" t="s">
        <v>827</v>
      </c>
    </row>
    <row r="125" spans="2:65" s="11" customFormat="1" ht="25.9" customHeight="1">
      <c r="B125" s="120"/>
      <c r="D125" s="121" t="s">
        <v>72</v>
      </c>
      <c r="E125" s="122" t="s">
        <v>1423</v>
      </c>
      <c r="F125" s="122" t="s">
        <v>1424</v>
      </c>
      <c r="I125" s="123"/>
      <c r="J125" s="124">
        <f>BK125</f>
        <v>0</v>
      </c>
      <c r="L125" s="120"/>
      <c r="M125" s="125"/>
      <c r="P125" s="126">
        <f>P126+P176</f>
        <v>0</v>
      </c>
      <c r="R125" s="126">
        <f>R126+R176</f>
        <v>0.27282399999999996</v>
      </c>
      <c r="T125" s="127">
        <f>T126+T176</f>
        <v>0</v>
      </c>
      <c r="AR125" s="121" t="s">
        <v>80</v>
      </c>
      <c r="AT125" s="128" t="s">
        <v>72</v>
      </c>
      <c r="AU125" s="128" t="s">
        <v>73</v>
      </c>
      <c r="AY125" s="121" t="s">
        <v>174</v>
      </c>
      <c r="BK125" s="129">
        <f>BK126+BK176</f>
        <v>0</v>
      </c>
    </row>
    <row r="126" spans="2:65" s="11" customFormat="1" ht="22.9" customHeight="1">
      <c r="B126" s="120"/>
      <c r="D126" s="121" t="s">
        <v>72</v>
      </c>
      <c r="E126" s="130" t="s">
        <v>1425</v>
      </c>
      <c r="F126" s="130" t="s">
        <v>1426</v>
      </c>
      <c r="I126" s="123"/>
      <c r="J126" s="131">
        <f>BK126</f>
        <v>0</v>
      </c>
      <c r="L126" s="120"/>
      <c r="M126" s="125"/>
      <c r="P126" s="126">
        <f>SUM(P127:P175)</f>
        <v>0</v>
      </c>
      <c r="R126" s="126">
        <f>SUM(R127:R175)</f>
        <v>0.27282399999999996</v>
      </c>
      <c r="T126" s="127">
        <f>SUM(T127:T175)</f>
        <v>0</v>
      </c>
      <c r="AR126" s="121" t="s">
        <v>80</v>
      </c>
      <c r="AT126" s="128" t="s">
        <v>72</v>
      </c>
      <c r="AU126" s="128" t="s">
        <v>80</v>
      </c>
      <c r="AY126" s="121" t="s">
        <v>174</v>
      </c>
      <c r="BK126" s="129">
        <f>SUM(BK127:BK175)</f>
        <v>0</v>
      </c>
    </row>
    <row r="127" spans="2:65" s="1" customFormat="1" ht="37.9" customHeight="1">
      <c r="B127" s="32"/>
      <c r="C127" s="132" t="s">
        <v>360</v>
      </c>
      <c r="D127" s="132" t="s">
        <v>176</v>
      </c>
      <c r="E127" s="133" t="s">
        <v>1427</v>
      </c>
      <c r="F127" s="134" t="s">
        <v>1428</v>
      </c>
      <c r="G127" s="135" t="s">
        <v>431</v>
      </c>
      <c r="H127" s="136">
        <v>32.6</v>
      </c>
      <c r="I127" s="137"/>
      <c r="J127" s="138">
        <f>ROUND(I127*H127,2)</f>
        <v>0</v>
      </c>
      <c r="K127" s="134" t="s">
        <v>179</v>
      </c>
      <c r="L127" s="32"/>
      <c r="M127" s="139" t="s">
        <v>21</v>
      </c>
      <c r="N127" s="140" t="s">
        <v>44</v>
      </c>
      <c r="P127" s="141">
        <f>O127*H127</f>
        <v>0</v>
      </c>
      <c r="Q127" s="141">
        <v>1.0000000000000001E-5</v>
      </c>
      <c r="R127" s="141">
        <f>Q127*H127</f>
        <v>3.2600000000000006E-4</v>
      </c>
      <c r="S127" s="141">
        <v>0</v>
      </c>
      <c r="T127" s="142">
        <f>S127*H127</f>
        <v>0</v>
      </c>
      <c r="AR127" s="143" t="s">
        <v>180</v>
      </c>
      <c r="AT127" s="143" t="s">
        <v>176</v>
      </c>
      <c r="AU127" s="143" t="s">
        <v>82</v>
      </c>
      <c r="AY127" s="17" t="s">
        <v>174</v>
      </c>
      <c r="BE127" s="144">
        <f>IF(N127="základní",J127,0)</f>
        <v>0</v>
      </c>
      <c r="BF127" s="144">
        <f>IF(N127="snížená",J127,0)</f>
        <v>0</v>
      </c>
      <c r="BG127" s="144">
        <f>IF(N127="zákl. přenesená",J127,0)</f>
        <v>0</v>
      </c>
      <c r="BH127" s="144">
        <f>IF(N127="sníž. přenesená",J127,0)</f>
        <v>0</v>
      </c>
      <c r="BI127" s="144">
        <f>IF(N127="nulová",J127,0)</f>
        <v>0</v>
      </c>
      <c r="BJ127" s="17" t="s">
        <v>80</v>
      </c>
      <c r="BK127" s="144">
        <f>ROUND(I127*H127,2)</f>
        <v>0</v>
      </c>
      <c r="BL127" s="17" t="s">
        <v>180</v>
      </c>
      <c r="BM127" s="143" t="s">
        <v>835</v>
      </c>
    </row>
    <row r="128" spans="2:65" s="1" customFormat="1" ht="11.25">
      <c r="B128" s="32"/>
      <c r="D128" s="145" t="s">
        <v>182</v>
      </c>
      <c r="F128" s="146" t="s">
        <v>1429</v>
      </c>
      <c r="I128" s="147"/>
      <c r="L128" s="32"/>
      <c r="M128" s="148"/>
      <c r="T128" s="53"/>
      <c r="AT128" s="17" t="s">
        <v>182</v>
      </c>
      <c r="AU128" s="17" t="s">
        <v>82</v>
      </c>
    </row>
    <row r="129" spans="2:65" s="1" customFormat="1" ht="16.5" customHeight="1">
      <c r="B129" s="32"/>
      <c r="C129" s="181" t="s">
        <v>367</v>
      </c>
      <c r="D129" s="181" t="s">
        <v>682</v>
      </c>
      <c r="E129" s="182" t="s">
        <v>1430</v>
      </c>
      <c r="F129" s="183" t="s">
        <v>1431</v>
      </c>
      <c r="G129" s="184" t="s">
        <v>431</v>
      </c>
      <c r="H129" s="185">
        <v>35.6</v>
      </c>
      <c r="I129" s="186"/>
      <c r="J129" s="187">
        <f>ROUND(I129*H129,2)</f>
        <v>0</v>
      </c>
      <c r="K129" s="183" t="s">
        <v>179</v>
      </c>
      <c r="L129" s="188"/>
      <c r="M129" s="189" t="s">
        <v>21</v>
      </c>
      <c r="N129" s="190" t="s">
        <v>44</v>
      </c>
      <c r="P129" s="141">
        <f>O129*H129</f>
        <v>0</v>
      </c>
      <c r="Q129" s="141">
        <v>1.72E-3</v>
      </c>
      <c r="R129" s="141">
        <f>Q129*H129</f>
        <v>6.1232000000000002E-2</v>
      </c>
      <c r="S129" s="141">
        <v>0</v>
      </c>
      <c r="T129" s="142">
        <f>S129*H129</f>
        <v>0</v>
      </c>
      <c r="AR129" s="143" t="s">
        <v>234</v>
      </c>
      <c r="AT129" s="143" t="s">
        <v>682</v>
      </c>
      <c r="AU129" s="143" t="s">
        <v>82</v>
      </c>
      <c r="AY129" s="17" t="s">
        <v>174</v>
      </c>
      <c r="BE129" s="144">
        <f>IF(N129="základní",J129,0)</f>
        <v>0</v>
      </c>
      <c r="BF129" s="144">
        <f>IF(N129="snížená",J129,0)</f>
        <v>0</v>
      </c>
      <c r="BG129" s="144">
        <f>IF(N129="zákl. přenesená",J129,0)</f>
        <v>0</v>
      </c>
      <c r="BH129" s="144">
        <f>IF(N129="sníž. přenesená",J129,0)</f>
        <v>0</v>
      </c>
      <c r="BI129" s="144">
        <f>IF(N129="nulová",J129,0)</f>
        <v>0</v>
      </c>
      <c r="BJ129" s="17" t="s">
        <v>80</v>
      </c>
      <c r="BK129" s="144">
        <f>ROUND(I129*H129,2)</f>
        <v>0</v>
      </c>
      <c r="BL129" s="17" t="s">
        <v>180</v>
      </c>
      <c r="BM129" s="143" t="s">
        <v>847</v>
      </c>
    </row>
    <row r="130" spans="2:65" s="1" customFormat="1" ht="37.9" customHeight="1">
      <c r="B130" s="32"/>
      <c r="C130" s="132" t="s">
        <v>372</v>
      </c>
      <c r="D130" s="132" t="s">
        <v>176</v>
      </c>
      <c r="E130" s="133" t="s">
        <v>1432</v>
      </c>
      <c r="F130" s="134" t="s">
        <v>1433</v>
      </c>
      <c r="G130" s="135" t="s">
        <v>431</v>
      </c>
      <c r="H130" s="136">
        <v>1</v>
      </c>
      <c r="I130" s="137"/>
      <c r="J130" s="138">
        <f>ROUND(I130*H130,2)</f>
        <v>0</v>
      </c>
      <c r="K130" s="134" t="s">
        <v>179</v>
      </c>
      <c r="L130" s="32"/>
      <c r="M130" s="139" t="s">
        <v>21</v>
      </c>
      <c r="N130" s="140" t="s">
        <v>44</v>
      </c>
      <c r="P130" s="141">
        <f>O130*H130</f>
        <v>0</v>
      </c>
      <c r="Q130" s="141">
        <v>1.0000000000000001E-5</v>
      </c>
      <c r="R130" s="141">
        <f>Q130*H130</f>
        <v>1.0000000000000001E-5</v>
      </c>
      <c r="S130" s="141">
        <v>0</v>
      </c>
      <c r="T130" s="142">
        <f>S130*H130</f>
        <v>0</v>
      </c>
      <c r="AR130" s="143" t="s">
        <v>180</v>
      </c>
      <c r="AT130" s="143" t="s">
        <v>176</v>
      </c>
      <c r="AU130" s="143" t="s">
        <v>82</v>
      </c>
      <c r="AY130" s="17" t="s">
        <v>174</v>
      </c>
      <c r="BE130" s="144">
        <f>IF(N130="základní",J130,0)</f>
        <v>0</v>
      </c>
      <c r="BF130" s="144">
        <f>IF(N130="snížená",J130,0)</f>
        <v>0</v>
      </c>
      <c r="BG130" s="144">
        <f>IF(N130="zákl. přenesená",J130,0)</f>
        <v>0</v>
      </c>
      <c r="BH130" s="144">
        <f>IF(N130="sníž. přenesená",J130,0)</f>
        <v>0</v>
      </c>
      <c r="BI130" s="144">
        <f>IF(N130="nulová",J130,0)</f>
        <v>0</v>
      </c>
      <c r="BJ130" s="17" t="s">
        <v>80</v>
      </c>
      <c r="BK130" s="144">
        <f>ROUND(I130*H130,2)</f>
        <v>0</v>
      </c>
      <c r="BL130" s="17" t="s">
        <v>180</v>
      </c>
      <c r="BM130" s="143" t="s">
        <v>857</v>
      </c>
    </row>
    <row r="131" spans="2:65" s="1" customFormat="1" ht="11.25">
      <c r="B131" s="32"/>
      <c r="D131" s="145" t="s">
        <v>182</v>
      </c>
      <c r="F131" s="146" t="s">
        <v>1434</v>
      </c>
      <c r="I131" s="147"/>
      <c r="L131" s="32"/>
      <c r="M131" s="148"/>
      <c r="T131" s="53"/>
      <c r="AT131" s="17" t="s">
        <v>182</v>
      </c>
      <c r="AU131" s="17" t="s">
        <v>82</v>
      </c>
    </row>
    <row r="132" spans="2:65" s="1" customFormat="1" ht="16.5" customHeight="1">
      <c r="B132" s="32"/>
      <c r="C132" s="181" t="s">
        <v>381</v>
      </c>
      <c r="D132" s="181" t="s">
        <v>682</v>
      </c>
      <c r="E132" s="182" t="s">
        <v>1435</v>
      </c>
      <c r="F132" s="183" t="s">
        <v>1436</v>
      </c>
      <c r="G132" s="184" t="s">
        <v>431</v>
      </c>
      <c r="H132" s="185">
        <v>1</v>
      </c>
      <c r="I132" s="186"/>
      <c r="J132" s="187">
        <f>ROUND(I132*H132,2)</f>
        <v>0</v>
      </c>
      <c r="K132" s="183" t="s">
        <v>179</v>
      </c>
      <c r="L132" s="188"/>
      <c r="M132" s="189" t="s">
        <v>21</v>
      </c>
      <c r="N132" s="190" t="s">
        <v>44</v>
      </c>
      <c r="P132" s="141">
        <f>O132*H132</f>
        <v>0</v>
      </c>
      <c r="Q132" s="141">
        <v>2.0400000000000001E-3</v>
      </c>
      <c r="R132" s="141">
        <f>Q132*H132</f>
        <v>2.0400000000000001E-3</v>
      </c>
      <c r="S132" s="141">
        <v>0</v>
      </c>
      <c r="T132" s="142">
        <f>S132*H132</f>
        <v>0</v>
      </c>
      <c r="AR132" s="143" t="s">
        <v>234</v>
      </c>
      <c r="AT132" s="143" t="s">
        <v>682</v>
      </c>
      <c r="AU132" s="143" t="s">
        <v>82</v>
      </c>
      <c r="AY132" s="17" t="s">
        <v>174</v>
      </c>
      <c r="BE132" s="144">
        <f>IF(N132="základní",J132,0)</f>
        <v>0</v>
      </c>
      <c r="BF132" s="144">
        <f>IF(N132="snížená",J132,0)</f>
        <v>0</v>
      </c>
      <c r="BG132" s="144">
        <f>IF(N132="zákl. přenesená",J132,0)</f>
        <v>0</v>
      </c>
      <c r="BH132" s="144">
        <f>IF(N132="sníž. přenesená",J132,0)</f>
        <v>0</v>
      </c>
      <c r="BI132" s="144">
        <f>IF(N132="nulová",J132,0)</f>
        <v>0</v>
      </c>
      <c r="BJ132" s="17" t="s">
        <v>80</v>
      </c>
      <c r="BK132" s="144">
        <f>ROUND(I132*H132,2)</f>
        <v>0</v>
      </c>
      <c r="BL132" s="17" t="s">
        <v>180</v>
      </c>
      <c r="BM132" s="143" t="s">
        <v>881</v>
      </c>
    </row>
    <row r="133" spans="2:65" s="1" customFormat="1" ht="37.9" customHeight="1">
      <c r="B133" s="32"/>
      <c r="C133" s="132" t="s">
        <v>397</v>
      </c>
      <c r="D133" s="132" t="s">
        <v>176</v>
      </c>
      <c r="E133" s="133" t="s">
        <v>1437</v>
      </c>
      <c r="F133" s="134" t="s">
        <v>1438</v>
      </c>
      <c r="G133" s="135" t="s">
        <v>431</v>
      </c>
      <c r="H133" s="136">
        <v>1</v>
      </c>
      <c r="I133" s="137"/>
      <c r="J133" s="138">
        <f>ROUND(I133*H133,2)</f>
        <v>0</v>
      </c>
      <c r="K133" s="134" t="s">
        <v>179</v>
      </c>
      <c r="L133" s="32"/>
      <c r="M133" s="139" t="s">
        <v>21</v>
      </c>
      <c r="N133" s="140" t="s">
        <v>44</v>
      </c>
      <c r="P133" s="141">
        <f>O133*H133</f>
        <v>0</v>
      </c>
      <c r="Q133" s="141">
        <v>1.0000000000000001E-5</v>
      </c>
      <c r="R133" s="141">
        <f>Q133*H133</f>
        <v>1.0000000000000001E-5</v>
      </c>
      <c r="S133" s="141">
        <v>0</v>
      </c>
      <c r="T133" s="142">
        <f>S133*H133</f>
        <v>0</v>
      </c>
      <c r="AR133" s="143" t="s">
        <v>180</v>
      </c>
      <c r="AT133" s="143" t="s">
        <v>176</v>
      </c>
      <c r="AU133" s="143" t="s">
        <v>82</v>
      </c>
      <c r="AY133" s="17" t="s">
        <v>174</v>
      </c>
      <c r="BE133" s="144">
        <f>IF(N133="základní",J133,0)</f>
        <v>0</v>
      </c>
      <c r="BF133" s="144">
        <f>IF(N133="snížená",J133,0)</f>
        <v>0</v>
      </c>
      <c r="BG133" s="144">
        <f>IF(N133="zákl. přenesená",J133,0)</f>
        <v>0</v>
      </c>
      <c r="BH133" s="144">
        <f>IF(N133="sníž. přenesená",J133,0)</f>
        <v>0</v>
      </c>
      <c r="BI133" s="144">
        <f>IF(N133="nulová",J133,0)</f>
        <v>0</v>
      </c>
      <c r="BJ133" s="17" t="s">
        <v>80</v>
      </c>
      <c r="BK133" s="144">
        <f>ROUND(I133*H133,2)</f>
        <v>0</v>
      </c>
      <c r="BL133" s="17" t="s">
        <v>180</v>
      </c>
      <c r="BM133" s="143" t="s">
        <v>892</v>
      </c>
    </row>
    <row r="134" spans="2:65" s="1" customFormat="1" ht="11.25">
      <c r="B134" s="32"/>
      <c r="D134" s="145" t="s">
        <v>182</v>
      </c>
      <c r="F134" s="146" t="s">
        <v>1439</v>
      </c>
      <c r="I134" s="147"/>
      <c r="L134" s="32"/>
      <c r="M134" s="148"/>
      <c r="T134" s="53"/>
      <c r="AT134" s="17" t="s">
        <v>182</v>
      </c>
      <c r="AU134" s="17" t="s">
        <v>82</v>
      </c>
    </row>
    <row r="135" spans="2:65" s="1" customFormat="1" ht="16.5" customHeight="1">
      <c r="B135" s="32"/>
      <c r="C135" s="181" t="s">
        <v>407</v>
      </c>
      <c r="D135" s="181" t="s">
        <v>682</v>
      </c>
      <c r="E135" s="182" t="s">
        <v>1440</v>
      </c>
      <c r="F135" s="183" t="s">
        <v>1441</v>
      </c>
      <c r="G135" s="184" t="s">
        <v>431</v>
      </c>
      <c r="H135" s="185">
        <v>1</v>
      </c>
      <c r="I135" s="186"/>
      <c r="J135" s="187">
        <f t="shared" ref="J135:J147" si="10">ROUND(I135*H135,2)</f>
        <v>0</v>
      </c>
      <c r="K135" s="183" t="s">
        <v>179</v>
      </c>
      <c r="L135" s="188"/>
      <c r="M135" s="189" t="s">
        <v>21</v>
      </c>
      <c r="N135" s="190" t="s">
        <v>44</v>
      </c>
      <c r="P135" s="141">
        <f t="shared" ref="P135:P147" si="11">O135*H135</f>
        <v>0</v>
      </c>
      <c r="Q135" s="141">
        <v>3.2000000000000002E-3</v>
      </c>
      <c r="R135" s="141">
        <f t="shared" ref="R135:R147" si="12">Q135*H135</f>
        <v>3.2000000000000002E-3</v>
      </c>
      <c r="S135" s="141">
        <v>0</v>
      </c>
      <c r="T135" s="142">
        <f t="shared" ref="T135:T147" si="13">S135*H135</f>
        <v>0</v>
      </c>
      <c r="AR135" s="143" t="s">
        <v>234</v>
      </c>
      <c r="AT135" s="143" t="s">
        <v>682</v>
      </c>
      <c r="AU135" s="143" t="s">
        <v>82</v>
      </c>
      <c r="AY135" s="17" t="s">
        <v>174</v>
      </c>
      <c r="BE135" s="144">
        <f t="shared" ref="BE135:BE147" si="14">IF(N135="základní",J135,0)</f>
        <v>0</v>
      </c>
      <c r="BF135" s="144">
        <f t="shared" ref="BF135:BF147" si="15">IF(N135="snížená",J135,0)</f>
        <v>0</v>
      </c>
      <c r="BG135" s="144">
        <f t="shared" ref="BG135:BG147" si="16">IF(N135="zákl. přenesená",J135,0)</f>
        <v>0</v>
      </c>
      <c r="BH135" s="144">
        <f t="shared" ref="BH135:BH147" si="17">IF(N135="sníž. přenesená",J135,0)</f>
        <v>0</v>
      </c>
      <c r="BI135" s="144">
        <f t="shared" ref="BI135:BI147" si="18">IF(N135="nulová",J135,0)</f>
        <v>0</v>
      </c>
      <c r="BJ135" s="17" t="s">
        <v>80</v>
      </c>
      <c r="BK135" s="144">
        <f t="shared" ref="BK135:BK147" si="19">ROUND(I135*H135,2)</f>
        <v>0</v>
      </c>
      <c r="BL135" s="17" t="s">
        <v>180</v>
      </c>
      <c r="BM135" s="143" t="s">
        <v>903</v>
      </c>
    </row>
    <row r="136" spans="2:65" s="1" customFormat="1" ht="21.75" customHeight="1">
      <c r="B136" s="32"/>
      <c r="C136" s="132" t="s">
        <v>417</v>
      </c>
      <c r="D136" s="132" t="s">
        <v>176</v>
      </c>
      <c r="E136" s="133" t="s">
        <v>1442</v>
      </c>
      <c r="F136" s="134" t="s">
        <v>1443</v>
      </c>
      <c r="G136" s="135" t="s">
        <v>812</v>
      </c>
      <c r="H136" s="136">
        <v>35</v>
      </c>
      <c r="I136" s="137"/>
      <c r="J136" s="138">
        <f t="shared" si="10"/>
        <v>0</v>
      </c>
      <c r="K136" s="134" t="s">
        <v>218</v>
      </c>
      <c r="L136" s="32"/>
      <c r="M136" s="139" t="s">
        <v>21</v>
      </c>
      <c r="N136" s="140" t="s">
        <v>44</v>
      </c>
      <c r="P136" s="141">
        <f t="shared" si="11"/>
        <v>0</v>
      </c>
      <c r="Q136" s="141">
        <v>0</v>
      </c>
      <c r="R136" s="141">
        <f t="shared" si="12"/>
        <v>0</v>
      </c>
      <c r="S136" s="141">
        <v>0</v>
      </c>
      <c r="T136" s="142">
        <f t="shared" si="13"/>
        <v>0</v>
      </c>
      <c r="AR136" s="143" t="s">
        <v>180</v>
      </c>
      <c r="AT136" s="143" t="s">
        <v>176</v>
      </c>
      <c r="AU136" s="143" t="s">
        <v>82</v>
      </c>
      <c r="AY136" s="17" t="s">
        <v>174</v>
      </c>
      <c r="BE136" s="144">
        <f t="shared" si="14"/>
        <v>0</v>
      </c>
      <c r="BF136" s="144">
        <f t="shared" si="15"/>
        <v>0</v>
      </c>
      <c r="BG136" s="144">
        <f t="shared" si="16"/>
        <v>0</v>
      </c>
      <c r="BH136" s="144">
        <f t="shared" si="17"/>
        <v>0</v>
      </c>
      <c r="BI136" s="144">
        <f t="shared" si="18"/>
        <v>0</v>
      </c>
      <c r="BJ136" s="17" t="s">
        <v>80</v>
      </c>
      <c r="BK136" s="144">
        <f t="shared" si="19"/>
        <v>0</v>
      </c>
      <c r="BL136" s="17" t="s">
        <v>180</v>
      </c>
      <c r="BM136" s="143" t="s">
        <v>913</v>
      </c>
    </row>
    <row r="137" spans="2:65" s="1" customFormat="1" ht="16.5" customHeight="1">
      <c r="B137" s="32"/>
      <c r="C137" s="181" t="s">
        <v>428</v>
      </c>
      <c r="D137" s="181" t="s">
        <v>682</v>
      </c>
      <c r="E137" s="182" t="s">
        <v>1444</v>
      </c>
      <c r="F137" s="183" t="s">
        <v>1445</v>
      </c>
      <c r="G137" s="184" t="s">
        <v>812</v>
      </c>
      <c r="H137" s="185">
        <v>22</v>
      </c>
      <c r="I137" s="186"/>
      <c r="J137" s="187">
        <f t="shared" si="10"/>
        <v>0</v>
      </c>
      <c r="K137" s="183" t="s">
        <v>218</v>
      </c>
      <c r="L137" s="188"/>
      <c r="M137" s="189" t="s">
        <v>21</v>
      </c>
      <c r="N137" s="190" t="s">
        <v>44</v>
      </c>
      <c r="P137" s="141">
        <f t="shared" si="11"/>
        <v>0</v>
      </c>
      <c r="Q137" s="141">
        <v>0</v>
      </c>
      <c r="R137" s="141">
        <f t="shared" si="12"/>
        <v>0</v>
      </c>
      <c r="S137" s="141">
        <v>0</v>
      </c>
      <c r="T137" s="142">
        <f t="shared" si="13"/>
        <v>0</v>
      </c>
      <c r="AR137" s="143" t="s">
        <v>234</v>
      </c>
      <c r="AT137" s="143" t="s">
        <v>682</v>
      </c>
      <c r="AU137" s="143" t="s">
        <v>82</v>
      </c>
      <c r="AY137" s="17" t="s">
        <v>174</v>
      </c>
      <c r="BE137" s="144">
        <f t="shared" si="14"/>
        <v>0</v>
      </c>
      <c r="BF137" s="144">
        <f t="shared" si="15"/>
        <v>0</v>
      </c>
      <c r="BG137" s="144">
        <f t="shared" si="16"/>
        <v>0</v>
      </c>
      <c r="BH137" s="144">
        <f t="shared" si="17"/>
        <v>0</v>
      </c>
      <c r="BI137" s="144">
        <f t="shared" si="18"/>
        <v>0</v>
      </c>
      <c r="BJ137" s="17" t="s">
        <v>80</v>
      </c>
      <c r="BK137" s="144">
        <f t="shared" si="19"/>
        <v>0</v>
      </c>
      <c r="BL137" s="17" t="s">
        <v>180</v>
      </c>
      <c r="BM137" s="143" t="s">
        <v>926</v>
      </c>
    </row>
    <row r="138" spans="2:65" s="1" customFormat="1" ht="24.2" customHeight="1">
      <c r="B138" s="32"/>
      <c r="C138" s="181" t="s">
        <v>436</v>
      </c>
      <c r="D138" s="181" t="s">
        <v>682</v>
      </c>
      <c r="E138" s="182" t="s">
        <v>1446</v>
      </c>
      <c r="F138" s="183" t="s">
        <v>1447</v>
      </c>
      <c r="G138" s="184" t="s">
        <v>812</v>
      </c>
      <c r="H138" s="185">
        <v>5</v>
      </c>
      <c r="I138" s="186"/>
      <c r="J138" s="187">
        <f t="shared" si="10"/>
        <v>0</v>
      </c>
      <c r="K138" s="183" t="s">
        <v>218</v>
      </c>
      <c r="L138" s="188"/>
      <c r="M138" s="189" t="s">
        <v>21</v>
      </c>
      <c r="N138" s="190" t="s">
        <v>44</v>
      </c>
      <c r="P138" s="141">
        <f t="shared" si="11"/>
        <v>0</v>
      </c>
      <c r="Q138" s="141">
        <v>0</v>
      </c>
      <c r="R138" s="141">
        <f t="shared" si="12"/>
        <v>0</v>
      </c>
      <c r="S138" s="141">
        <v>0</v>
      </c>
      <c r="T138" s="142">
        <f t="shared" si="13"/>
        <v>0</v>
      </c>
      <c r="AR138" s="143" t="s">
        <v>234</v>
      </c>
      <c r="AT138" s="143" t="s">
        <v>682</v>
      </c>
      <c r="AU138" s="143" t="s">
        <v>82</v>
      </c>
      <c r="AY138" s="17" t="s">
        <v>174</v>
      </c>
      <c r="BE138" s="144">
        <f t="shared" si="14"/>
        <v>0</v>
      </c>
      <c r="BF138" s="144">
        <f t="shared" si="15"/>
        <v>0</v>
      </c>
      <c r="BG138" s="144">
        <f t="shared" si="16"/>
        <v>0</v>
      </c>
      <c r="BH138" s="144">
        <f t="shared" si="17"/>
        <v>0</v>
      </c>
      <c r="BI138" s="144">
        <f t="shared" si="18"/>
        <v>0</v>
      </c>
      <c r="BJ138" s="17" t="s">
        <v>80</v>
      </c>
      <c r="BK138" s="144">
        <f t="shared" si="19"/>
        <v>0</v>
      </c>
      <c r="BL138" s="17" t="s">
        <v>180</v>
      </c>
      <c r="BM138" s="143" t="s">
        <v>961</v>
      </c>
    </row>
    <row r="139" spans="2:65" s="1" customFormat="1" ht="24.2" customHeight="1">
      <c r="B139" s="32"/>
      <c r="C139" s="181" t="s">
        <v>443</v>
      </c>
      <c r="D139" s="181" t="s">
        <v>682</v>
      </c>
      <c r="E139" s="182" t="s">
        <v>1448</v>
      </c>
      <c r="F139" s="183" t="s">
        <v>1449</v>
      </c>
      <c r="G139" s="184" t="s">
        <v>812</v>
      </c>
      <c r="H139" s="185">
        <v>9</v>
      </c>
      <c r="I139" s="186"/>
      <c r="J139" s="187">
        <f t="shared" si="10"/>
        <v>0</v>
      </c>
      <c r="K139" s="183" t="s">
        <v>218</v>
      </c>
      <c r="L139" s="188"/>
      <c r="M139" s="189" t="s">
        <v>21</v>
      </c>
      <c r="N139" s="190" t="s">
        <v>44</v>
      </c>
      <c r="P139" s="141">
        <f t="shared" si="11"/>
        <v>0</v>
      </c>
      <c r="Q139" s="141">
        <v>0</v>
      </c>
      <c r="R139" s="141">
        <f t="shared" si="12"/>
        <v>0</v>
      </c>
      <c r="S139" s="141">
        <v>0</v>
      </c>
      <c r="T139" s="142">
        <f t="shared" si="13"/>
        <v>0</v>
      </c>
      <c r="AR139" s="143" t="s">
        <v>234</v>
      </c>
      <c r="AT139" s="143" t="s">
        <v>682</v>
      </c>
      <c r="AU139" s="143" t="s">
        <v>82</v>
      </c>
      <c r="AY139" s="17" t="s">
        <v>174</v>
      </c>
      <c r="BE139" s="144">
        <f t="shared" si="14"/>
        <v>0</v>
      </c>
      <c r="BF139" s="144">
        <f t="shared" si="15"/>
        <v>0</v>
      </c>
      <c r="BG139" s="144">
        <f t="shared" si="16"/>
        <v>0</v>
      </c>
      <c r="BH139" s="144">
        <f t="shared" si="17"/>
        <v>0</v>
      </c>
      <c r="BI139" s="144">
        <f t="shared" si="18"/>
        <v>0</v>
      </c>
      <c r="BJ139" s="17" t="s">
        <v>80</v>
      </c>
      <c r="BK139" s="144">
        <f t="shared" si="19"/>
        <v>0</v>
      </c>
      <c r="BL139" s="17" t="s">
        <v>180</v>
      </c>
      <c r="BM139" s="143" t="s">
        <v>971</v>
      </c>
    </row>
    <row r="140" spans="2:65" s="1" customFormat="1" ht="21.75" customHeight="1">
      <c r="B140" s="32"/>
      <c r="C140" s="132" t="s">
        <v>449</v>
      </c>
      <c r="D140" s="132" t="s">
        <v>176</v>
      </c>
      <c r="E140" s="133" t="s">
        <v>1450</v>
      </c>
      <c r="F140" s="134" t="s">
        <v>1451</v>
      </c>
      <c r="G140" s="135" t="s">
        <v>812</v>
      </c>
      <c r="H140" s="136">
        <v>5</v>
      </c>
      <c r="I140" s="137"/>
      <c r="J140" s="138">
        <f t="shared" si="10"/>
        <v>0</v>
      </c>
      <c r="K140" s="134" t="s">
        <v>218</v>
      </c>
      <c r="L140" s="32"/>
      <c r="M140" s="139" t="s">
        <v>21</v>
      </c>
      <c r="N140" s="140" t="s">
        <v>44</v>
      </c>
      <c r="P140" s="141">
        <f t="shared" si="11"/>
        <v>0</v>
      </c>
      <c r="Q140" s="141">
        <v>0</v>
      </c>
      <c r="R140" s="141">
        <f t="shared" si="12"/>
        <v>0</v>
      </c>
      <c r="S140" s="141">
        <v>0</v>
      </c>
      <c r="T140" s="142">
        <f t="shared" si="13"/>
        <v>0</v>
      </c>
      <c r="AR140" s="143" t="s">
        <v>180</v>
      </c>
      <c r="AT140" s="143" t="s">
        <v>176</v>
      </c>
      <c r="AU140" s="143" t="s">
        <v>82</v>
      </c>
      <c r="AY140" s="17" t="s">
        <v>174</v>
      </c>
      <c r="BE140" s="144">
        <f t="shared" si="14"/>
        <v>0</v>
      </c>
      <c r="BF140" s="144">
        <f t="shared" si="15"/>
        <v>0</v>
      </c>
      <c r="BG140" s="144">
        <f t="shared" si="16"/>
        <v>0</v>
      </c>
      <c r="BH140" s="144">
        <f t="shared" si="17"/>
        <v>0</v>
      </c>
      <c r="BI140" s="144">
        <f t="shared" si="18"/>
        <v>0</v>
      </c>
      <c r="BJ140" s="17" t="s">
        <v>80</v>
      </c>
      <c r="BK140" s="144">
        <f t="shared" si="19"/>
        <v>0</v>
      </c>
      <c r="BL140" s="17" t="s">
        <v>180</v>
      </c>
      <c r="BM140" s="143" t="s">
        <v>981</v>
      </c>
    </row>
    <row r="141" spans="2:65" s="1" customFormat="1" ht="16.5" customHeight="1">
      <c r="B141" s="32"/>
      <c r="C141" s="181" t="s">
        <v>458</v>
      </c>
      <c r="D141" s="181" t="s">
        <v>682</v>
      </c>
      <c r="E141" s="182" t="s">
        <v>1452</v>
      </c>
      <c r="F141" s="183" t="s">
        <v>1453</v>
      </c>
      <c r="G141" s="184" t="s">
        <v>812</v>
      </c>
      <c r="H141" s="185">
        <v>2</v>
      </c>
      <c r="I141" s="186"/>
      <c r="J141" s="187">
        <f t="shared" si="10"/>
        <v>0</v>
      </c>
      <c r="K141" s="183" t="s">
        <v>218</v>
      </c>
      <c r="L141" s="188"/>
      <c r="M141" s="189" t="s">
        <v>21</v>
      </c>
      <c r="N141" s="190" t="s">
        <v>44</v>
      </c>
      <c r="P141" s="141">
        <f t="shared" si="11"/>
        <v>0</v>
      </c>
      <c r="Q141" s="141">
        <v>0</v>
      </c>
      <c r="R141" s="141">
        <f t="shared" si="12"/>
        <v>0</v>
      </c>
      <c r="S141" s="141">
        <v>0</v>
      </c>
      <c r="T141" s="142">
        <f t="shared" si="13"/>
        <v>0</v>
      </c>
      <c r="AR141" s="143" t="s">
        <v>234</v>
      </c>
      <c r="AT141" s="143" t="s">
        <v>682</v>
      </c>
      <c r="AU141" s="143" t="s">
        <v>82</v>
      </c>
      <c r="AY141" s="17" t="s">
        <v>174</v>
      </c>
      <c r="BE141" s="144">
        <f t="shared" si="14"/>
        <v>0</v>
      </c>
      <c r="BF141" s="144">
        <f t="shared" si="15"/>
        <v>0</v>
      </c>
      <c r="BG141" s="144">
        <f t="shared" si="16"/>
        <v>0</v>
      </c>
      <c r="BH141" s="144">
        <f t="shared" si="17"/>
        <v>0</v>
      </c>
      <c r="BI141" s="144">
        <f t="shared" si="18"/>
        <v>0</v>
      </c>
      <c r="BJ141" s="17" t="s">
        <v>80</v>
      </c>
      <c r="BK141" s="144">
        <f t="shared" si="19"/>
        <v>0</v>
      </c>
      <c r="BL141" s="17" t="s">
        <v>180</v>
      </c>
      <c r="BM141" s="143" t="s">
        <v>990</v>
      </c>
    </row>
    <row r="142" spans="2:65" s="1" customFormat="1" ht="24.2" customHeight="1">
      <c r="B142" s="32"/>
      <c r="C142" s="181" t="s">
        <v>793</v>
      </c>
      <c r="D142" s="181" t="s">
        <v>682</v>
      </c>
      <c r="E142" s="182" t="s">
        <v>1454</v>
      </c>
      <c r="F142" s="183" t="s">
        <v>1455</v>
      </c>
      <c r="G142" s="184" t="s">
        <v>812</v>
      </c>
      <c r="H142" s="185">
        <v>2</v>
      </c>
      <c r="I142" s="186"/>
      <c r="J142" s="187">
        <f t="shared" si="10"/>
        <v>0</v>
      </c>
      <c r="K142" s="183" t="s">
        <v>218</v>
      </c>
      <c r="L142" s="188"/>
      <c r="M142" s="189" t="s">
        <v>21</v>
      </c>
      <c r="N142" s="190" t="s">
        <v>44</v>
      </c>
      <c r="P142" s="141">
        <f t="shared" si="11"/>
        <v>0</v>
      </c>
      <c r="Q142" s="141">
        <v>0</v>
      </c>
      <c r="R142" s="141">
        <f t="shared" si="12"/>
        <v>0</v>
      </c>
      <c r="S142" s="141">
        <v>0</v>
      </c>
      <c r="T142" s="142">
        <f t="shared" si="13"/>
        <v>0</v>
      </c>
      <c r="AR142" s="143" t="s">
        <v>234</v>
      </c>
      <c r="AT142" s="143" t="s">
        <v>682</v>
      </c>
      <c r="AU142" s="143" t="s">
        <v>82</v>
      </c>
      <c r="AY142" s="17" t="s">
        <v>174</v>
      </c>
      <c r="BE142" s="144">
        <f t="shared" si="14"/>
        <v>0</v>
      </c>
      <c r="BF142" s="144">
        <f t="shared" si="15"/>
        <v>0</v>
      </c>
      <c r="BG142" s="144">
        <f t="shared" si="16"/>
        <v>0</v>
      </c>
      <c r="BH142" s="144">
        <f t="shared" si="17"/>
        <v>0</v>
      </c>
      <c r="BI142" s="144">
        <f t="shared" si="18"/>
        <v>0</v>
      </c>
      <c r="BJ142" s="17" t="s">
        <v>80</v>
      </c>
      <c r="BK142" s="144">
        <f t="shared" si="19"/>
        <v>0</v>
      </c>
      <c r="BL142" s="17" t="s">
        <v>180</v>
      </c>
      <c r="BM142" s="143" t="s">
        <v>1001</v>
      </c>
    </row>
    <row r="143" spans="2:65" s="1" customFormat="1" ht="16.5" customHeight="1">
      <c r="B143" s="32"/>
      <c r="C143" s="181" t="s">
        <v>798</v>
      </c>
      <c r="D143" s="181" t="s">
        <v>682</v>
      </c>
      <c r="E143" s="182" t="s">
        <v>1456</v>
      </c>
      <c r="F143" s="183" t="s">
        <v>1457</v>
      </c>
      <c r="G143" s="184" t="s">
        <v>812</v>
      </c>
      <c r="H143" s="185">
        <v>3</v>
      </c>
      <c r="I143" s="186"/>
      <c r="J143" s="187">
        <f t="shared" si="10"/>
        <v>0</v>
      </c>
      <c r="K143" s="183" t="s">
        <v>218</v>
      </c>
      <c r="L143" s="188"/>
      <c r="M143" s="189" t="s">
        <v>21</v>
      </c>
      <c r="N143" s="190" t="s">
        <v>44</v>
      </c>
      <c r="P143" s="141">
        <f t="shared" si="11"/>
        <v>0</v>
      </c>
      <c r="Q143" s="141">
        <v>0</v>
      </c>
      <c r="R143" s="141">
        <f t="shared" si="12"/>
        <v>0</v>
      </c>
      <c r="S143" s="141">
        <v>0</v>
      </c>
      <c r="T143" s="142">
        <f t="shared" si="13"/>
        <v>0</v>
      </c>
      <c r="AR143" s="143" t="s">
        <v>234</v>
      </c>
      <c r="AT143" s="143" t="s">
        <v>682</v>
      </c>
      <c r="AU143" s="143" t="s">
        <v>82</v>
      </c>
      <c r="AY143" s="17" t="s">
        <v>174</v>
      </c>
      <c r="BE143" s="144">
        <f t="shared" si="14"/>
        <v>0</v>
      </c>
      <c r="BF143" s="144">
        <f t="shared" si="15"/>
        <v>0</v>
      </c>
      <c r="BG143" s="144">
        <f t="shared" si="16"/>
        <v>0</v>
      </c>
      <c r="BH143" s="144">
        <f t="shared" si="17"/>
        <v>0</v>
      </c>
      <c r="BI143" s="144">
        <f t="shared" si="18"/>
        <v>0</v>
      </c>
      <c r="BJ143" s="17" t="s">
        <v>80</v>
      </c>
      <c r="BK143" s="144">
        <f t="shared" si="19"/>
        <v>0</v>
      </c>
      <c r="BL143" s="17" t="s">
        <v>180</v>
      </c>
      <c r="BM143" s="143" t="s">
        <v>1008</v>
      </c>
    </row>
    <row r="144" spans="2:65" s="1" customFormat="1" ht="21.75" customHeight="1">
      <c r="B144" s="32"/>
      <c r="C144" s="132" t="s">
        <v>804</v>
      </c>
      <c r="D144" s="132" t="s">
        <v>176</v>
      </c>
      <c r="E144" s="133" t="s">
        <v>1458</v>
      </c>
      <c r="F144" s="134" t="s">
        <v>1459</v>
      </c>
      <c r="G144" s="135" t="s">
        <v>812</v>
      </c>
      <c r="H144" s="136">
        <v>2</v>
      </c>
      <c r="I144" s="137"/>
      <c r="J144" s="138">
        <f t="shared" si="10"/>
        <v>0</v>
      </c>
      <c r="K144" s="134" t="s">
        <v>218</v>
      </c>
      <c r="L144" s="32"/>
      <c r="M144" s="139" t="s">
        <v>21</v>
      </c>
      <c r="N144" s="140" t="s">
        <v>44</v>
      </c>
      <c r="P144" s="141">
        <f t="shared" si="11"/>
        <v>0</v>
      </c>
      <c r="Q144" s="141">
        <v>0</v>
      </c>
      <c r="R144" s="141">
        <f t="shared" si="12"/>
        <v>0</v>
      </c>
      <c r="S144" s="141">
        <v>0</v>
      </c>
      <c r="T144" s="142">
        <f t="shared" si="13"/>
        <v>0</v>
      </c>
      <c r="AR144" s="143" t="s">
        <v>180</v>
      </c>
      <c r="AT144" s="143" t="s">
        <v>176</v>
      </c>
      <c r="AU144" s="143" t="s">
        <v>82</v>
      </c>
      <c r="AY144" s="17" t="s">
        <v>174</v>
      </c>
      <c r="BE144" s="144">
        <f t="shared" si="14"/>
        <v>0</v>
      </c>
      <c r="BF144" s="144">
        <f t="shared" si="15"/>
        <v>0</v>
      </c>
      <c r="BG144" s="144">
        <f t="shared" si="16"/>
        <v>0</v>
      </c>
      <c r="BH144" s="144">
        <f t="shared" si="17"/>
        <v>0</v>
      </c>
      <c r="BI144" s="144">
        <f t="shared" si="18"/>
        <v>0</v>
      </c>
      <c r="BJ144" s="17" t="s">
        <v>80</v>
      </c>
      <c r="BK144" s="144">
        <f t="shared" si="19"/>
        <v>0</v>
      </c>
      <c r="BL144" s="17" t="s">
        <v>180</v>
      </c>
      <c r="BM144" s="143" t="s">
        <v>1042</v>
      </c>
    </row>
    <row r="145" spans="2:65" s="1" customFormat="1" ht="24.2" customHeight="1">
      <c r="B145" s="32"/>
      <c r="C145" s="181" t="s">
        <v>809</v>
      </c>
      <c r="D145" s="181" t="s">
        <v>682</v>
      </c>
      <c r="E145" s="182" t="s">
        <v>1460</v>
      </c>
      <c r="F145" s="183" t="s">
        <v>1461</v>
      </c>
      <c r="G145" s="184" t="s">
        <v>812</v>
      </c>
      <c r="H145" s="185">
        <v>1</v>
      </c>
      <c r="I145" s="186"/>
      <c r="J145" s="187">
        <f t="shared" si="10"/>
        <v>0</v>
      </c>
      <c r="K145" s="183" t="s">
        <v>218</v>
      </c>
      <c r="L145" s="188"/>
      <c r="M145" s="189" t="s">
        <v>21</v>
      </c>
      <c r="N145" s="190" t="s">
        <v>44</v>
      </c>
      <c r="P145" s="141">
        <f t="shared" si="11"/>
        <v>0</v>
      </c>
      <c r="Q145" s="141">
        <v>0</v>
      </c>
      <c r="R145" s="141">
        <f t="shared" si="12"/>
        <v>0</v>
      </c>
      <c r="S145" s="141">
        <v>0</v>
      </c>
      <c r="T145" s="142">
        <f t="shared" si="13"/>
        <v>0</v>
      </c>
      <c r="AR145" s="143" t="s">
        <v>234</v>
      </c>
      <c r="AT145" s="143" t="s">
        <v>682</v>
      </c>
      <c r="AU145" s="143" t="s">
        <v>82</v>
      </c>
      <c r="AY145" s="17" t="s">
        <v>174</v>
      </c>
      <c r="BE145" s="144">
        <f t="shared" si="14"/>
        <v>0</v>
      </c>
      <c r="BF145" s="144">
        <f t="shared" si="15"/>
        <v>0</v>
      </c>
      <c r="BG145" s="144">
        <f t="shared" si="16"/>
        <v>0</v>
      </c>
      <c r="BH145" s="144">
        <f t="shared" si="17"/>
        <v>0</v>
      </c>
      <c r="BI145" s="144">
        <f t="shared" si="18"/>
        <v>0</v>
      </c>
      <c r="BJ145" s="17" t="s">
        <v>80</v>
      </c>
      <c r="BK145" s="144">
        <f t="shared" si="19"/>
        <v>0</v>
      </c>
      <c r="BL145" s="17" t="s">
        <v>180</v>
      </c>
      <c r="BM145" s="143" t="s">
        <v>1054</v>
      </c>
    </row>
    <row r="146" spans="2:65" s="1" customFormat="1" ht="16.5" customHeight="1">
      <c r="B146" s="32"/>
      <c r="C146" s="181" t="s">
        <v>815</v>
      </c>
      <c r="D146" s="181" t="s">
        <v>682</v>
      </c>
      <c r="E146" s="182" t="s">
        <v>1462</v>
      </c>
      <c r="F146" s="183" t="s">
        <v>1463</v>
      </c>
      <c r="G146" s="184" t="s">
        <v>812</v>
      </c>
      <c r="H146" s="185">
        <v>1</v>
      </c>
      <c r="I146" s="186"/>
      <c r="J146" s="187">
        <f t="shared" si="10"/>
        <v>0</v>
      </c>
      <c r="K146" s="183" t="s">
        <v>218</v>
      </c>
      <c r="L146" s="188"/>
      <c r="M146" s="189" t="s">
        <v>21</v>
      </c>
      <c r="N146" s="190" t="s">
        <v>44</v>
      </c>
      <c r="P146" s="141">
        <f t="shared" si="11"/>
        <v>0</v>
      </c>
      <c r="Q146" s="141">
        <v>0</v>
      </c>
      <c r="R146" s="141">
        <f t="shared" si="12"/>
        <v>0</v>
      </c>
      <c r="S146" s="141">
        <v>0</v>
      </c>
      <c r="T146" s="142">
        <f t="shared" si="13"/>
        <v>0</v>
      </c>
      <c r="AR146" s="143" t="s">
        <v>234</v>
      </c>
      <c r="AT146" s="143" t="s">
        <v>682</v>
      </c>
      <c r="AU146" s="143" t="s">
        <v>82</v>
      </c>
      <c r="AY146" s="17" t="s">
        <v>174</v>
      </c>
      <c r="BE146" s="144">
        <f t="shared" si="14"/>
        <v>0</v>
      </c>
      <c r="BF146" s="144">
        <f t="shared" si="15"/>
        <v>0</v>
      </c>
      <c r="BG146" s="144">
        <f t="shared" si="16"/>
        <v>0</v>
      </c>
      <c r="BH146" s="144">
        <f t="shared" si="17"/>
        <v>0</v>
      </c>
      <c r="BI146" s="144">
        <f t="shared" si="18"/>
        <v>0</v>
      </c>
      <c r="BJ146" s="17" t="s">
        <v>80</v>
      </c>
      <c r="BK146" s="144">
        <f t="shared" si="19"/>
        <v>0</v>
      </c>
      <c r="BL146" s="17" t="s">
        <v>180</v>
      </c>
      <c r="BM146" s="143" t="s">
        <v>1064</v>
      </c>
    </row>
    <row r="147" spans="2:65" s="1" customFormat="1" ht="33" customHeight="1">
      <c r="B147" s="32"/>
      <c r="C147" s="132" t="s">
        <v>819</v>
      </c>
      <c r="D147" s="132" t="s">
        <v>176</v>
      </c>
      <c r="E147" s="133" t="s">
        <v>1464</v>
      </c>
      <c r="F147" s="134" t="s">
        <v>1465</v>
      </c>
      <c r="G147" s="135" t="s">
        <v>431</v>
      </c>
      <c r="H147" s="136">
        <v>64.099999999999994</v>
      </c>
      <c r="I147" s="137"/>
      <c r="J147" s="138">
        <f t="shared" si="10"/>
        <v>0</v>
      </c>
      <c r="K147" s="134" t="s">
        <v>179</v>
      </c>
      <c r="L147" s="32"/>
      <c r="M147" s="139" t="s">
        <v>21</v>
      </c>
      <c r="N147" s="140" t="s">
        <v>44</v>
      </c>
      <c r="P147" s="141">
        <f t="shared" si="11"/>
        <v>0</v>
      </c>
      <c r="Q147" s="141">
        <v>1.0000000000000001E-5</v>
      </c>
      <c r="R147" s="141">
        <f t="shared" si="12"/>
        <v>6.4099999999999997E-4</v>
      </c>
      <c r="S147" s="141">
        <v>0</v>
      </c>
      <c r="T147" s="142">
        <f t="shared" si="13"/>
        <v>0</v>
      </c>
      <c r="AR147" s="143" t="s">
        <v>180</v>
      </c>
      <c r="AT147" s="143" t="s">
        <v>176</v>
      </c>
      <c r="AU147" s="143" t="s">
        <v>82</v>
      </c>
      <c r="AY147" s="17" t="s">
        <v>174</v>
      </c>
      <c r="BE147" s="144">
        <f t="shared" si="14"/>
        <v>0</v>
      </c>
      <c r="BF147" s="144">
        <f t="shared" si="15"/>
        <v>0</v>
      </c>
      <c r="BG147" s="144">
        <f t="shared" si="16"/>
        <v>0</v>
      </c>
      <c r="BH147" s="144">
        <f t="shared" si="17"/>
        <v>0</v>
      </c>
      <c r="BI147" s="144">
        <f t="shared" si="18"/>
        <v>0</v>
      </c>
      <c r="BJ147" s="17" t="s">
        <v>80</v>
      </c>
      <c r="BK147" s="144">
        <f t="shared" si="19"/>
        <v>0</v>
      </c>
      <c r="BL147" s="17" t="s">
        <v>180</v>
      </c>
      <c r="BM147" s="143" t="s">
        <v>1079</v>
      </c>
    </row>
    <row r="148" spans="2:65" s="1" customFormat="1" ht="11.25">
      <c r="B148" s="32"/>
      <c r="D148" s="145" t="s">
        <v>182</v>
      </c>
      <c r="F148" s="146" t="s">
        <v>1466</v>
      </c>
      <c r="I148" s="147"/>
      <c r="L148" s="32"/>
      <c r="M148" s="148"/>
      <c r="T148" s="53"/>
      <c r="AT148" s="17" t="s">
        <v>182</v>
      </c>
      <c r="AU148" s="17" t="s">
        <v>82</v>
      </c>
    </row>
    <row r="149" spans="2:65" s="1" customFormat="1" ht="21.75" customHeight="1">
      <c r="B149" s="32"/>
      <c r="C149" s="181" t="s">
        <v>823</v>
      </c>
      <c r="D149" s="181" t="s">
        <v>682</v>
      </c>
      <c r="E149" s="182" t="s">
        <v>1467</v>
      </c>
      <c r="F149" s="183" t="s">
        <v>1468</v>
      </c>
      <c r="G149" s="184" t="s">
        <v>431</v>
      </c>
      <c r="H149" s="185">
        <v>68.099999999999994</v>
      </c>
      <c r="I149" s="186"/>
      <c r="J149" s="187">
        <f>ROUND(I149*H149,2)</f>
        <v>0</v>
      </c>
      <c r="K149" s="183" t="s">
        <v>179</v>
      </c>
      <c r="L149" s="188"/>
      <c r="M149" s="189" t="s">
        <v>21</v>
      </c>
      <c r="N149" s="190" t="s">
        <v>44</v>
      </c>
      <c r="P149" s="141">
        <f>O149*H149</f>
        <v>0</v>
      </c>
      <c r="Q149" s="141">
        <v>1.6299999999999999E-3</v>
      </c>
      <c r="R149" s="141">
        <f>Q149*H149</f>
        <v>0.11100299999999999</v>
      </c>
      <c r="S149" s="141">
        <v>0</v>
      </c>
      <c r="T149" s="142">
        <f>S149*H149</f>
        <v>0</v>
      </c>
      <c r="AR149" s="143" t="s">
        <v>234</v>
      </c>
      <c r="AT149" s="143" t="s">
        <v>682</v>
      </c>
      <c r="AU149" s="143" t="s">
        <v>82</v>
      </c>
      <c r="AY149" s="17" t="s">
        <v>174</v>
      </c>
      <c r="BE149" s="144">
        <f>IF(N149="základní",J149,0)</f>
        <v>0</v>
      </c>
      <c r="BF149" s="144">
        <f>IF(N149="snížená",J149,0)</f>
        <v>0</v>
      </c>
      <c r="BG149" s="144">
        <f>IF(N149="zákl. přenesená",J149,0)</f>
        <v>0</v>
      </c>
      <c r="BH149" s="144">
        <f>IF(N149="sníž. přenesená",J149,0)</f>
        <v>0</v>
      </c>
      <c r="BI149" s="144">
        <f>IF(N149="nulová",J149,0)</f>
        <v>0</v>
      </c>
      <c r="BJ149" s="17" t="s">
        <v>80</v>
      </c>
      <c r="BK149" s="144">
        <f>ROUND(I149*H149,2)</f>
        <v>0</v>
      </c>
      <c r="BL149" s="17" t="s">
        <v>180</v>
      </c>
      <c r="BM149" s="143" t="s">
        <v>1093</v>
      </c>
    </row>
    <row r="150" spans="2:65" s="1" customFormat="1" ht="33" customHeight="1">
      <c r="B150" s="32"/>
      <c r="C150" s="132" t="s">
        <v>827</v>
      </c>
      <c r="D150" s="132" t="s">
        <v>176</v>
      </c>
      <c r="E150" s="133" t="s">
        <v>1469</v>
      </c>
      <c r="F150" s="134" t="s">
        <v>1470</v>
      </c>
      <c r="G150" s="135" t="s">
        <v>431</v>
      </c>
      <c r="H150" s="136">
        <v>25.7</v>
      </c>
      <c r="I150" s="137"/>
      <c r="J150" s="138">
        <f>ROUND(I150*H150,2)</f>
        <v>0</v>
      </c>
      <c r="K150" s="134" t="s">
        <v>179</v>
      </c>
      <c r="L150" s="32"/>
      <c r="M150" s="139" t="s">
        <v>21</v>
      </c>
      <c r="N150" s="140" t="s">
        <v>44</v>
      </c>
      <c r="P150" s="141">
        <f>O150*H150</f>
        <v>0</v>
      </c>
      <c r="Q150" s="141">
        <v>1.0000000000000001E-5</v>
      </c>
      <c r="R150" s="141">
        <f>Q150*H150</f>
        <v>2.5700000000000001E-4</v>
      </c>
      <c r="S150" s="141">
        <v>0</v>
      </c>
      <c r="T150" s="142">
        <f>S150*H150</f>
        <v>0</v>
      </c>
      <c r="AR150" s="143" t="s">
        <v>180</v>
      </c>
      <c r="AT150" s="143" t="s">
        <v>176</v>
      </c>
      <c r="AU150" s="143" t="s">
        <v>82</v>
      </c>
      <c r="AY150" s="17" t="s">
        <v>174</v>
      </c>
      <c r="BE150" s="144">
        <f>IF(N150="základní",J150,0)</f>
        <v>0</v>
      </c>
      <c r="BF150" s="144">
        <f>IF(N150="snížená",J150,0)</f>
        <v>0</v>
      </c>
      <c r="BG150" s="144">
        <f>IF(N150="zákl. přenesená",J150,0)</f>
        <v>0</v>
      </c>
      <c r="BH150" s="144">
        <f>IF(N150="sníž. přenesená",J150,0)</f>
        <v>0</v>
      </c>
      <c r="BI150" s="144">
        <f>IF(N150="nulová",J150,0)</f>
        <v>0</v>
      </c>
      <c r="BJ150" s="17" t="s">
        <v>80</v>
      </c>
      <c r="BK150" s="144">
        <f>ROUND(I150*H150,2)</f>
        <v>0</v>
      </c>
      <c r="BL150" s="17" t="s">
        <v>180</v>
      </c>
      <c r="BM150" s="143" t="s">
        <v>1098</v>
      </c>
    </row>
    <row r="151" spans="2:65" s="1" customFormat="1" ht="11.25">
      <c r="B151" s="32"/>
      <c r="D151" s="145" t="s">
        <v>182</v>
      </c>
      <c r="F151" s="146" t="s">
        <v>1471</v>
      </c>
      <c r="I151" s="147"/>
      <c r="L151" s="32"/>
      <c r="M151" s="148"/>
      <c r="T151" s="53"/>
      <c r="AT151" s="17" t="s">
        <v>182</v>
      </c>
      <c r="AU151" s="17" t="s">
        <v>82</v>
      </c>
    </row>
    <row r="152" spans="2:65" s="1" customFormat="1" ht="21.75" customHeight="1">
      <c r="B152" s="32"/>
      <c r="C152" s="181" t="s">
        <v>831</v>
      </c>
      <c r="D152" s="181" t="s">
        <v>682</v>
      </c>
      <c r="E152" s="182" t="s">
        <v>1472</v>
      </c>
      <c r="F152" s="183" t="s">
        <v>1473</v>
      </c>
      <c r="G152" s="184" t="s">
        <v>431</v>
      </c>
      <c r="H152" s="185">
        <v>28.7</v>
      </c>
      <c r="I152" s="186"/>
      <c r="J152" s="187">
        <f>ROUND(I152*H152,2)</f>
        <v>0</v>
      </c>
      <c r="K152" s="183" t="s">
        <v>179</v>
      </c>
      <c r="L152" s="188"/>
      <c r="M152" s="189" t="s">
        <v>21</v>
      </c>
      <c r="N152" s="190" t="s">
        <v>44</v>
      </c>
      <c r="P152" s="141">
        <f>O152*H152</f>
        <v>0</v>
      </c>
      <c r="Q152" s="141">
        <v>2.1199999999999999E-3</v>
      </c>
      <c r="R152" s="141">
        <f>Q152*H152</f>
        <v>6.0843999999999995E-2</v>
      </c>
      <c r="S152" s="141">
        <v>0</v>
      </c>
      <c r="T152" s="142">
        <f>S152*H152</f>
        <v>0</v>
      </c>
      <c r="AR152" s="143" t="s">
        <v>234</v>
      </c>
      <c r="AT152" s="143" t="s">
        <v>682</v>
      </c>
      <c r="AU152" s="143" t="s">
        <v>82</v>
      </c>
      <c r="AY152" s="17" t="s">
        <v>174</v>
      </c>
      <c r="BE152" s="144">
        <f>IF(N152="základní",J152,0)</f>
        <v>0</v>
      </c>
      <c r="BF152" s="144">
        <f>IF(N152="snížená",J152,0)</f>
        <v>0</v>
      </c>
      <c r="BG152" s="144">
        <f>IF(N152="zákl. přenesená",J152,0)</f>
        <v>0</v>
      </c>
      <c r="BH152" s="144">
        <f>IF(N152="sníž. přenesená",J152,0)</f>
        <v>0</v>
      </c>
      <c r="BI152" s="144">
        <f>IF(N152="nulová",J152,0)</f>
        <v>0</v>
      </c>
      <c r="BJ152" s="17" t="s">
        <v>80</v>
      </c>
      <c r="BK152" s="144">
        <f>ROUND(I152*H152,2)</f>
        <v>0</v>
      </c>
      <c r="BL152" s="17" t="s">
        <v>180</v>
      </c>
      <c r="BM152" s="143" t="s">
        <v>1105</v>
      </c>
    </row>
    <row r="153" spans="2:65" s="1" customFormat="1" ht="33" customHeight="1">
      <c r="B153" s="32"/>
      <c r="C153" s="132" t="s">
        <v>835</v>
      </c>
      <c r="D153" s="132" t="s">
        <v>176</v>
      </c>
      <c r="E153" s="133" t="s">
        <v>1474</v>
      </c>
      <c r="F153" s="134" t="s">
        <v>1475</v>
      </c>
      <c r="G153" s="135" t="s">
        <v>431</v>
      </c>
      <c r="H153" s="136">
        <v>8.6999999999999993</v>
      </c>
      <c r="I153" s="137"/>
      <c r="J153" s="138">
        <f>ROUND(I153*H153,2)</f>
        <v>0</v>
      </c>
      <c r="K153" s="134" t="s">
        <v>179</v>
      </c>
      <c r="L153" s="32"/>
      <c r="M153" s="139" t="s">
        <v>21</v>
      </c>
      <c r="N153" s="140" t="s">
        <v>44</v>
      </c>
      <c r="P153" s="141">
        <f>O153*H153</f>
        <v>0</v>
      </c>
      <c r="Q153" s="141">
        <v>1.0000000000000001E-5</v>
      </c>
      <c r="R153" s="141">
        <f>Q153*H153</f>
        <v>8.7000000000000001E-5</v>
      </c>
      <c r="S153" s="141">
        <v>0</v>
      </c>
      <c r="T153" s="142">
        <f>S153*H153</f>
        <v>0</v>
      </c>
      <c r="AR153" s="143" t="s">
        <v>180</v>
      </c>
      <c r="AT153" s="143" t="s">
        <v>176</v>
      </c>
      <c r="AU153" s="143" t="s">
        <v>82</v>
      </c>
      <c r="AY153" s="17" t="s">
        <v>174</v>
      </c>
      <c r="BE153" s="144">
        <f>IF(N153="základní",J153,0)</f>
        <v>0</v>
      </c>
      <c r="BF153" s="144">
        <f>IF(N153="snížená",J153,0)</f>
        <v>0</v>
      </c>
      <c r="BG153" s="144">
        <f>IF(N153="zákl. přenesená",J153,0)</f>
        <v>0</v>
      </c>
      <c r="BH153" s="144">
        <f>IF(N153="sníž. přenesená",J153,0)</f>
        <v>0</v>
      </c>
      <c r="BI153" s="144">
        <f>IF(N153="nulová",J153,0)</f>
        <v>0</v>
      </c>
      <c r="BJ153" s="17" t="s">
        <v>80</v>
      </c>
      <c r="BK153" s="144">
        <f>ROUND(I153*H153,2)</f>
        <v>0</v>
      </c>
      <c r="BL153" s="17" t="s">
        <v>180</v>
      </c>
      <c r="BM153" s="143" t="s">
        <v>1115</v>
      </c>
    </row>
    <row r="154" spans="2:65" s="1" customFormat="1" ht="11.25">
      <c r="B154" s="32"/>
      <c r="D154" s="145" t="s">
        <v>182</v>
      </c>
      <c r="F154" s="146" t="s">
        <v>1476</v>
      </c>
      <c r="I154" s="147"/>
      <c r="L154" s="32"/>
      <c r="M154" s="148"/>
      <c r="T154" s="53"/>
      <c r="AT154" s="17" t="s">
        <v>182</v>
      </c>
      <c r="AU154" s="17" t="s">
        <v>82</v>
      </c>
    </row>
    <row r="155" spans="2:65" s="1" customFormat="1" ht="21.75" customHeight="1">
      <c r="B155" s="32"/>
      <c r="C155" s="181" t="s">
        <v>841</v>
      </c>
      <c r="D155" s="181" t="s">
        <v>682</v>
      </c>
      <c r="E155" s="182" t="s">
        <v>1477</v>
      </c>
      <c r="F155" s="183" t="s">
        <v>1478</v>
      </c>
      <c r="G155" s="184" t="s">
        <v>431</v>
      </c>
      <c r="H155" s="185">
        <v>9.6999999999999993</v>
      </c>
      <c r="I155" s="186"/>
      <c r="J155" s="187">
        <f t="shared" ref="J155:J174" si="20">ROUND(I155*H155,2)</f>
        <v>0</v>
      </c>
      <c r="K155" s="183" t="s">
        <v>179</v>
      </c>
      <c r="L155" s="188"/>
      <c r="M155" s="189" t="s">
        <v>21</v>
      </c>
      <c r="N155" s="190" t="s">
        <v>44</v>
      </c>
      <c r="P155" s="141">
        <f t="shared" ref="P155:P174" si="21">O155*H155</f>
        <v>0</v>
      </c>
      <c r="Q155" s="141">
        <v>3.4199999999999999E-3</v>
      </c>
      <c r="R155" s="141">
        <f t="shared" ref="R155:R174" si="22">Q155*H155</f>
        <v>3.3173999999999995E-2</v>
      </c>
      <c r="S155" s="141">
        <v>0</v>
      </c>
      <c r="T155" s="142">
        <f t="shared" ref="T155:T174" si="23">S155*H155</f>
        <v>0</v>
      </c>
      <c r="AR155" s="143" t="s">
        <v>234</v>
      </c>
      <c r="AT155" s="143" t="s">
        <v>682</v>
      </c>
      <c r="AU155" s="143" t="s">
        <v>82</v>
      </c>
      <c r="AY155" s="17" t="s">
        <v>174</v>
      </c>
      <c r="BE155" s="144">
        <f t="shared" ref="BE155:BE174" si="24">IF(N155="základní",J155,0)</f>
        <v>0</v>
      </c>
      <c r="BF155" s="144">
        <f t="shared" ref="BF155:BF174" si="25">IF(N155="snížená",J155,0)</f>
        <v>0</v>
      </c>
      <c r="BG155" s="144">
        <f t="shared" ref="BG155:BG174" si="26">IF(N155="zákl. přenesená",J155,0)</f>
        <v>0</v>
      </c>
      <c r="BH155" s="144">
        <f t="shared" ref="BH155:BH174" si="27">IF(N155="sníž. přenesená",J155,0)</f>
        <v>0</v>
      </c>
      <c r="BI155" s="144">
        <f t="shared" ref="BI155:BI174" si="28">IF(N155="nulová",J155,0)</f>
        <v>0</v>
      </c>
      <c r="BJ155" s="17" t="s">
        <v>80</v>
      </c>
      <c r="BK155" s="144">
        <f t="shared" ref="BK155:BK174" si="29">ROUND(I155*H155,2)</f>
        <v>0</v>
      </c>
      <c r="BL155" s="17" t="s">
        <v>180</v>
      </c>
      <c r="BM155" s="143" t="s">
        <v>1161</v>
      </c>
    </row>
    <row r="156" spans="2:65" s="1" customFormat="1" ht="16.5" customHeight="1">
      <c r="B156" s="32"/>
      <c r="C156" s="132" t="s">
        <v>847</v>
      </c>
      <c r="D156" s="132" t="s">
        <v>176</v>
      </c>
      <c r="E156" s="133" t="s">
        <v>1479</v>
      </c>
      <c r="F156" s="134" t="s">
        <v>1480</v>
      </c>
      <c r="G156" s="135" t="s">
        <v>812</v>
      </c>
      <c r="H156" s="136">
        <v>134</v>
      </c>
      <c r="I156" s="137"/>
      <c r="J156" s="138">
        <f t="shared" si="20"/>
        <v>0</v>
      </c>
      <c r="K156" s="134" t="s">
        <v>218</v>
      </c>
      <c r="L156" s="32"/>
      <c r="M156" s="139" t="s">
        <v>21</v>
      </c>
      <c r="N156" s="140" t="s">
        <v>44</v>
      </c>
      <c r="P156" s="141">
        <f t="shared" si="21"/>
        <v>0</v>
      </c>
      <c r="Q156" s="141">
        <v>0</v>
      </c>
      <c r="R156" s="141">
        <f t="shared" si="22"/>
        <v>0</v>
      </c>
      <c r="S156" s="141">
        <v>0</v>
      </c>
      <c r="T156" s="142">
        <f t="shared" si="23"/>
        <v>0</v>
      </c>
      <c r="AR156" s="143" t="s">
        <v>180</v>
      </c>
      <c r="AT156" s="143" t="s">
        <v>176</v>
      </c>
      <c r="AU156" s="143" t="s">
        <v>82</v>
      </c>
      <c r="AY156" s="17" t="s">
        <v>174</v>
      </c>
      <c r="BE156" s="144">
        <f t="shared" si="24"/>
        <v>0</v>
      </c>
      <c r="BF156" s="144">
        <f t="shared" si="25"/>
        <v>0</v>
      </c>
      <c r="BG156" s="144">
        <f t="shared" si="26"/>
        <v>0</v>
      </c>
      <c r="BH156" s="144">
        <f t="shared" si="27"/>
        <v>0</v>
      </c>
      <c r="BI156" s="144">
        <f t="shared" si="28"/>
        <v>0</v>
      </c>
      <c r="BJ156" s="17" t="s">
        <v>80</v>
      </c>
      <c r="BK156" s="144">
        <f t="shared" si="29"/>
        <v>0</v>
      </c>
      <c r="BL156" s="17" t="s">
        <v>180</v>
      </c>
      <c r="BM156" s="143" t="s">
        <v>1171</v>
      </c>
    </row>
    <row r="157" spans="2:65" s="1" customFormat="1" ht="16.5" customHeight="1">
      <c r="B157" s="32"/>
      <c r="C157" s="181" t="s">
        <v>852</v>
      </c>
      <c r="D157" s="181" t="s">
        <v>682</v>
      </c>
      <c r="E157" s="182" t="s">
        <v>1481</v>
      </c>
      <c r="F157" s="183" t="s">
        <v>1482</v>
      </c>
      <c r="G157" s="184" t="s">
        <v>812</v>
      </c>
      <c r="H157" s="185">
        <v>97</v>
      </c>
      <c r="I157" s="186"/>
      <c r="J157" s="187">
        <f t="shared" si="20"/>
        <v>0</v>
      </c>
      <c r="K157" s="183" t="s">
        <v>218</v>
      </c>
      <c r="L157" s="188"/>
      <c r="M157" s="189" t="s">
        <v>21</v>
      </c>
      <c r="N157" s="190" t="s">
        <v>44</v>
      </c>
      <c r="P157" s="141">
        <f t="shared" si="21"/>
        <v>0</v>
      </c>
      <c r="Q157" s="141">
        <v>0</v>
      </c>
      <c r="R157" s="141">
        <f t="shared" si="22"/>
        <v>0</v>
      </c>
      <c r="S157" s="141">
        <v>0</v>
      </c>
      <c r="T157" s="142">
        <f t="shared" si="23"/>
        <v>0</v>
      </c>
      <c r="AR157" s="143" t="s">
        <v>234</v>
      </c>
      <c r="AT157" s="143" t="s">
        <v>682</v>
      </c>
      <c r="AU157" s="143" t="s">
        <v>82</v>
      </c>
      <c r="AY157" s="17" t="s">
        <v>174</v>
      </c>
      <c r="BE157" s="144">
        <f t="shared" si="24"/>
        <v>0</v>
      </c>
      <c r="BF157" s="144">
        <f t="shared" si="25"/>
        <v>0</v>
      </c>
      <c r="BG157" s="144">
        <f t="shared" si="26"/>
        <v>0</v>
      </c>
      <c r="BH157" s="144">
        <f t="shared" si="27"/>
        <v>0</v>
      </c>
      <c r="BI157" s="144">
        <f t="shared" si="28"/>
        <v>0</v>
      </c>
      <c r="BJ157" s="17" t="s">
        <v>80</v>
      </c>
      <c r="BK157" s="144">
        <f t="shared" si="29"/>
        <v>0</v>
      </c>
      <c r="BL157" s="17" t="s">
        <v>180</v>
      </c>
      <c r="BM157" s="143" t="s">
        <v>1197</v>
      </c>
    </row>
    <row r="158" spans="2:65" s="1" customFormat="1" ht="24.2" customHeight="1">
      <c r="B158" s="32"/>
      <c r="C158" s="181" t="s">
        <v>857</v>
      </c>
      <c r="D158" s="181" t="s">
        <v>682</v>
      </c>
      <c r="E158" s="182" t="s">
        <v>1483</v>
      </c>
      <c r="F158" s="183" t="s">
        <v>1484</v>
      </c>
      <c r="G158" s="184" t="s">
        <v>812</v>
      </c>
      <c r="H158" s="185">
        <v>9</v>
      </c>
      <c r="I158" s="186"/>
      <c r="J158" s="187">
        <f t="shared" si="20"/>
        <v>0</v>
      </c>
      <c r="K158" s="183" t="s">
        <v>218</v>
      </c>
      <c r="L158" s="188"/>
      <c r="M158" s="189" t="s">
        <v>21</v>
      </c>
      <c r="N158" s="190" t="s">
        <v>44</v>
      </c>
      <c r="P158" s="141">
        <f t="shared" si="21"/>
        <v>0</v>
      </c>
      <c r="Q158" s="141">
        <v>0</v>
      </c>
      <c r="R158" s="141">
        <f t="shared" si="22"/>
        <v>0</v>
      </c>
      <c r="S158" s="141">
        <v>0</v>
      </c>
      <c r="T158" s="142">
        <f t="shared" si="23"/>
        <v>0</v>
      </c>
      <c r="AR158" s="143" t="s">
        <v>234</v>
      </c>
      <c r="AT158" s="143" t="s">
        <v>682</v>
      </c>
      <c r="AU158" s="143" t="s">
        <v>82</v>
      </c>
      <c r="AY158" s="17" t="s">
        <v>174</v>
      </c>
      <c r="BE158" s="144">
        <f t="shared" si="24"/>
        <v>0</v>
      </c>
      <c r="BF158" s="144">
        <f t="shared" si="25"/>
        <v>0</v>
      </c>
      <c r="BG158" s="144">
        <f t="shared" si="26"/>
        <v>0</v>
      </c>
      <c r="BH158" s="144">
        <f t="shared" si="27"/>
        <v>0</v>
      </c>
      <c r="BI158" s="144">
        <f t="shared" si="28"/>
        <v>0</v>
      </c>
      <c r="BJ158" s="17" t="s">
        <v>80</v>
      </c>
      <c r="BK158" s="144">
        <f t="shared" si="29"/>
        <v>0</v>
      </c>
      <c r="BL158" s="17" t="s">
        <v>180</v>
      </c>
      <c r="BM158" s="143" t="s">
        <v>1209</v>
      </c>
    </row>
    <row r="159" spans="2:65" s="1" customFormat="1" ht="24.2" customHeight="1">
      <c r="B159" s="32"/>
      <c r="C159" s="181" t="s">
        <v>862</v>
      </c>
      <c r="D159" s="181" t="s">
        <v>682</v>
      </c>
      <c r="E159" s="182" t="s">
        <v>1448</v>
      </c>
      <c r="F159" s="183" t="s">
        <v>1449</v>
      </c>
      <c r="G159" s="184" t="s">
        <v>812</v>
      </c>
      <c r="H159" s="185">
        <v>28</v>
      </c>
      <c r="I159" s="186"/>
      <c r="J159" s="187">
        <f t="shared" si="20"/>
        <v>0</v>
      </c>
      <c r="K159" s="183" t="s">
        <v>218</v>
      </c>
      <c r="L159" s="188"/>
      <c r="M159" s="189" t="s">
        <v>21</v>
      </c>
      <c r="N159" s="190" t="s">
        <v>44</v>
      </c>
      <c r="P159" s="141">
        <f t="shared" si="21"/>
        <v>0</v>
      </c>
      <c r="Q159" s="141">
        <v>0</v>
      </c>
      <c r="R159" s="141">
        <f t="shared" si="22"/>
        <v>0</v>
      </c>
      <c r="S159" s="141">
        <v>0</v>
      </c>
      <c r="T159" s="142">
        <f t="shared" si="23"/>
        <v>0</v>
      </c>
      <c r="AR159" s="143" t="s">
        <v>234</v>
      </c>
      <c r="AT159" s="143" t="s">
        <v>682</v>
      </c>
      <c r="AU159" s="143" t="s">
        <v>82</v>
      </c>
      <c r="AY159" s="17" t="s">
        <v>174</v>
      </c>
      <c r="BE159" s="144">
        <f t="shared" si="24"/>
        <v>0</v>
      </c>
      <c r="BF159" s="144">
        <f t="shared" si="25"/>
        <v>0</v>
      </c>
      <c r="BG159" s="144">
        <f t="shared" si="26"/>
        <v>0</v>
      </c>
      <c r="BH159" s="144">
        <f t="shared" si="27"/>
        <v>0</v>
      </c>
      <c r="BI159" s="144">
        <f t="shared" si="28"/>
        <v>0</v>
      </c>
      <c r="BJ159" s="17" t="s">
        <v>80</v>
      </c>
      <c r="BK159" s="144">
        <f t="shared" si="29"/>
        <v>0</v>
      </c>
      <c r="BL159" s="17" t="s">
        <v>180</v>
      </c>
      <c r="BM159" s="143" t="s">
        <v>1220</v>
      </c>
    </row>
    <row r="160" spans="2:65" s="1" customFormat="1" ht="16.5" customHeight="1">
      <c r="B160" s="32"/>
      <c r="C160" s="132" t="s">
        <v>881</v>
      </c>
      <c r="D160" s="132" t="s">
        <v>176</v>
      </c>
      <c r="E160" s="133" t="s">
        <v>1485</v>
      </c>
      <c r="F160" s="134" t="s">
        <v>1486</v>
      </c>
      <c r="G160" s="135" t="s">
        <v>812</v>
      </c>
      <c r="H160" s="136">
        <v>43</v>
      </c>
      <c r="I160" s="137"/>
      <c r="J160" s="138">
        <f t="shared" si="20"/>
        <v>0</v>
      </c>
      <c r="K160" s="134" t="s">
        <v>218</v>
      </c>
      <c r="L160" s="32"/>
      <c r="M160" s="139" t="s">
        <v>21</v>
      </c>
      <c r="N160" s="140" t="s">
        <v>44</v>
      </c>
      <c r="P160" s="141">
        <f t="shared" si="21"/>
        <v>0</v>
      </c>
      <c r="Q160" s="141">
        <v>0</v>
      </c>
      <c r="R160" s="141">
        <f t="shared" si="22"/>
        <v>0</v>
      </c>
      <c r="S160" s="141">
        <v>0</v>
      </c>
      <c r="T160" s="142">
        <f t="shared" si="23"/>
        <v>0</v>
      </c>
      <c r="AR160" s="143" t="s">
        <v>180</v>
      </c>
      <c r="AT160" s="143" t="s">
        <v>176</v>
      </c>
      <c r="AU160" s="143" t="s">
        <v>82</v>
      </c>
      <c r="AY160" s="17" t="s">
        <v>174</v>
      </c>
      <c r="BE160" s="144">
        <f t="shared" si="24"/>
        <v>0</v>
      </c>
      <c r="BF160" s="144">
        <f t="shared" si="25"/>
        <v>0</v>
      </c>
      <c r="BG160" s="144">
        <f t="shared" si="26"/>
        <v>0</v>
      </c>
      <c r="BH160" s="144">
        <f t="shared" si="27"/>
        <v>0</v>
      </c>
      <c r="BI160" s="144">
        <f t="shared" si="28"/>
        <v>0</v>
      </c>
      <c r="BJ160" s="17" t="s">
        <v>80</v>
      </c>
      <c r="BK160" s="144">
        <f t="shared" si="29"/>
        <v>0</v>
      </c>
      <c r="BL160" s="17" t="s">
        <v>180</v>
      </c>
      <c r="BM160" s="143" t="s">
        <v>1265</v>
      </c>
    </row>
    <row r="161" spans="2:65" s="1" customFormat="1" ht="16.5" customHeight="1">
      <c r="B161" s="32"/>
      <c r="C161" s="181" t="s">
        <v>886</v>
      </c>
      <c r="D161" s="181" t="s">
        <v>682</v>
      </c>
      <c r="E161" s="182" t="s">
        <v>1487</v>
      </c>
      <c r="F161" s="183" t="s">
        <v>1488</v>
      </c>
      <c r="G161" s="184" t="s">
        <v>812</v>
      </c>
      <c r="H161" s="185">
        <v>24</v>
      </c>
      <c r="I161" s="186"/>
      <c r="J161" s="187">
        <f t="shared" si="20"/>
        <v>0</v>
      </c>
      <c r="K161" s="183" t="s">
        <v>218</v>
      </c>
      <c r="L161" s="188"/>
      <c r="M161" s="189" t="s">
        <v>21</v>
      </c>
      <c r="N161" s="190" t="s">
        <v>44</v>
      </c>
      <c r="P161" s="141">
        <f t="shared" si="21"/>
        <v>0</v>
      </c>
      <c r="Q161" s="141">
        <v>0</v>
      </c>
      <c r="R161" s="141">
        <f t="shared" si="22"/>
        <v>0</v>
      </c>
      <c r="S161" s="141">
        <v>0</v>
      </c>
      <c r="T161" s="142">
        <f t="shared" si="23"/>
        <v>0</v>
      </c>
      <c r="AR161" s="143" t="s">
        <v>234</v>
      </c>
      <c r="AT161" s="143" t="s">
        <v>682</v>
      </c>
      <c r="AU161" s="143" t="s">
        <v>82</v>
      </c>
      <c r="AY161" s="17" t="s">
        <v>174</v>
      </c>
      <c r="BE161" s="144">
        <f t="shared" si="24"/>
        <v>0</v>
      </c>
      <c r="BF161" s="144">
        <f t="shared" si="25"/>
        <v>0</v>
      </c>
      <c r="BG161" s="144">
        <f t="shared" si="26"/>
        <v>0</v>
      </c>
      <c r="BH161" s="144">
        <f t="shared" si="27"/>
        <v>0</v>
      </c>
      <c r="BI161" s="144">
        <f t="shared" si="28"/>
        <v>0</v>
      </c>
      <c r="BJ161" s="17" t="s">
        <v>80</v>
      </c>
      <c r="BK161" s="144">
        <f t="shared" si="29"/>
        <v>0</v>
      </c>
      <c r="BL161" s="17" t="s">
        <v>180</v>
      </c>
      <c r="BM161" s="143" t="s">
        <v>1273</v>
      </c>
    </row>
    <row r="162" spans="2:65" s="1" customFormat="1" ht="16.5" customHeight="1">
      <c r="B162" s="32"/>
      <c r="C162" s="181" t="s">
        <v>892</v>
      </c>
      <c r="D162" s="181" t="s">
        <v>682</v>
      </c>
      <c r="E162" s="182" t="s">
        <v>1489</v>
      </c>
      <c r="F162" s="183" t="s">
        <v>1490</v>
      </c>
      <c r="G162" s="184" t="s">
        <v>812</v>
      </c>
      <c r="H162" s="185">
        <v>7</v>
      </c>
      <c r="I162" s="186"/>
      <c r="J162" s="187">
        <f t="shared" si="20"/>
        <v>0</v>
      </c>
      <c r="K162" s="183" t="s">
        <v>218</v>
      </c>
      <c r="L162" s="188"/>
      <c r="M162" s="189" t="s">
        <v>21</v>
      </c>
      <c r="N162" s="190" t="s">
        <v>44</v>
      </c>
      <c r="P162" s="141">
        <f t="shared" si="21"/>
        <v>0</v>
      </c>
      <c r="Q162" s="141">
        <v>0</v>
      </c>
      <c r="R162" s="141">
        <f t="shared" si="22"/>
        <v>0</v>
      </c>
      <c r="S162" s="141">
        <v>0</v>
      </c>
      <c r="T162" s="142">
        <f t="shared" si="23"/>
        <v>0</v>
      </c>
      <c r="AR162" s="143" t="s">
        <v>234</v>
      </c>
      <c r="AT162" s="143" t="s">
        <v>682</v>
      </c>
      <c r="AU162" s="143" t="s">
        <v>82</v>
      </c>
      <c r="AY162" s="17" t="s">
        <v>174</v>
      </c>
      <c r="BE162" s="144">
        <f t="shared" si="24"/>
        <v>0</v>
      </c>
      <c r="BF162" s="144">
        <f t="shared" si="25"/>
        <v>0</v>
      </c>
      <c r="BG162" s="144">
        <f t="shared" si="26"/>
        <v>0</v>
      </c>
      <c r="BH162" s="144">
        <f t="shared" si="27"/>
        <v>0</v>
      </c>
      <c r="BI162" s="144">
        <f t="shared" si="28"/>
        <v>0</v>
      </c>
      <c r="BJ162" s="17" t="s">
        <v>80</v>
      </c>
      <c r="BK162" s="144">
        <f t="shared" si="29"/>
        <v>0</v>
      </c>
      <c r="BL162" s="17" t="s">
        <v>180</v>
      </c>
      <c r="BM162" s="143" t="s">
        <v>1282</v>
      </c>
    </row>
    <row r="163" spans="2:65" s="1" customFormat="1" ht="24.2" customHeight="1">
      <c r="B163" s="32"/>
      <c r="C163" s="181" t="s">
        <v>897</v>
      </c>
      <c r="D163" s="181" t="s">
        <v>682</v>
      </c>
      <c r="E163" s="182" t="s">
        <v>1491</v>
      </c>
      <c r="F163" s="183" t="s">
        <v>1492</v>
      </c>
      <c r="G163" s="184" t="s">
        <v>812</v>
      </c>
      <c r="H163" s="185">
        <v>9</v>
      </c>
      <c r="I163" s="186"/>
      <c r="J163" s="187">
        <f t="shared" si="20"/>
        <v>0</v>
      </c>
      <c r="K163" s="183" t="s">
        <v>218</v>
      </c>
      <c r="L163" s="188"/>
      <c r="M163" s="189" t="s">
        <v>21</v>
      </c>
      <c r="N163" s="190" t="s">
        <v>44</v>
      </c>
      <c r="P163" s="141">
        <f t="shared" si="21"/>
        <v>0</v>
      </c>
      <c r="Q163" s="141">
        <v>0</v>
      </c>
      <c r="R163" s="141">
        <f t="shared" si="22"/>
        <v>0</v>
      </c>
      <c r="S163" s="141">
        <v>0</v>
      </c>
      <c r="T163" s="142">
        <f t="shared" si="23"/>
        <v>0</v>
      </c>
      <c r="AR163" s="143" t="s">
        <v>234</v>
      </c>
      <c r="AT163" s="143" t="s">
        <v>682</v>
      </c>
      <c r="AU163" s="143" t="s">
        <v>82</v>
      </c>
      <c r="AY163" s="17" t="s">
        <v>174</v>
      </c>
      <c r="BE163" s="144">
        <f t="shared" si="24"/>
        <v>0</v>
      </c>
      <c r="BF163" s="144">
        <f t="shared" si="25"/>
        <v>0</v>
      </c>
      <c r="BG163" s="144">
        <f t="shared" si="26"/>
        <v>0</v>
      </c>
      <c r="BH163" s="144">
        <f t="shared" si="27"/>
        <v>0</v>
      </c>
      <c r="BI163" s="144">
        <f t="shared" si="28"/>
        <v>0</v>
      </c>
      <c r="BJ163" s="17" t="s">
        <v>80</v>
      </c>
      <c r="BK163" s="144">
        <f t="shared" si="29"/>
        <v>0</v>
      </c>
      <c r="BL163" s="17" t="s">
        <v>180</v>
      </c>
      <c r="BM163" s="143" t="s">
        <v>1493</v>
      </c>
    </row>
    <row r="164" spans="2:65" s="1" customFormat="1" ht="24.2" customHeight="1">
      <c r="B164" s="32"/>
      <c r="C164" s="181" t="s">
        <v>903</v>
      </c>
      <c r="D164" s="181" t="s">
        <v>682</v>
      </c>
      <c r="E164" s="182" t="s">
        <v>1494</v>
      </c>
      <c r="F164" s="183" t="s">
        <v>1495</v>
      </c>
      <c r="G164" s="184" t="s">
        <v>812</v>
      </c>
      <c r="H164" s="185">
        <v>2</v>
      </c>
      <c r="I164" s="186"/>
      <c r="J164" s="187">
        <f t="shared" si="20"/>
        <v>0</v>
      </c>
      <c r="K164" s="183" t="s">
        <v>218</v>
      </c>
      <c r="L164" s="188"/>
      <c r="M164" s="189" t="s">
        <v>21</v>
      </c>
      <c r="N164" s="190" t="s">
        <v>44</v>
      </c>
      <c r="P164" s="141">
        <f t="shared" si="21"/>
        <v>0</v>
      </c>
      <c r="Q164" s="141">
        <v>0</v>
      </c>
      <c r="R164" s="141">
        <f t="shared" si="22"/>
        <v>0</v>
      </c>
      <c r="S164" s="141">
        <v>0</v>
      </c>
      <c r="T164" s="142">
        <f t="shared" si="23"/>
        <v>0</v>
      </c>
      <c r="AR164" s="143" t="s">
        <v>234</v>
      </c>
      <c r="AT164" s="143" t="s">
        <v>682</v>
      </c>
      <c r="AU164" s="143" t="s">
        <v>82</v>
      </c>
      <c r="AY164" s="17" t="s">
        <v>174</v>
      </c>
      <c r="BE164" s="144">
        <f t="shared" si="24"/>
        <v>0</v>
      </c>
      <c r="BF164" s="144">
        <f t="shared" si="25"/>
        <v>0</v>
      </c>
      <c r="BG164" s="144">
        <f t="shared" si="26"/>
        <v>0</v>
      </c>
      <c r="BH164" s="144">
        <f t="shared" si="27"/>
        <v>0</v>
      </c>
      <c r="BI164" s="144">
        <f t="shared" si="28"/>
        <v>0</v>
      </c>
      <c r="BJ164" s="17" t="s">
        <v>80</v>
      </c>
      <c r="BK164" s="144">
        <f t="shared" si="29"/>
        <v>0</v>
      </c>
      <c r="BL164" s="17" t="s">
        <v>180</v>
      </c>
      <c r="BM164" s="143" t="s">
        <v>1496</v>
      </c>
    </row>
    <row r="165" spans="2:65" s="1" customFormat="1" ht="16.5" customHeight="1">
      <c r="B165" s="32"/>
      <c r="C165" s="181" t="s">
        <v>908</v>
      </c>
      <c r="D165" s="181" t="s">
        <v>682</v>
      </c>
      <c r="E165" s="182" t="s">
        <v>1497</v>
      </c>
      <c r="F165" s="183" t="s">
        <v>1498</v>
      </c>
      <c r="G165" s="184" t="s">
        <v>812</v>
      </c>
      <c r="H165" s="185">
        <v>1</v>
      </c>
      <c r="I165" s="186"/>
      <c r="J165" s="187">
        <f t="shared" si="20"/>
        <v>0</v>
      </c>
      <c r="K165" s="183" t="s">
        <v>218</v>
      </c>
      <c r="L165" s="188"/>
      <c r="M165" s="189" t="s">
        <v>21</v>
      </c>
      <c r="N165" s="190" t="s">
        <v>44</v>
      </c>
      <c r="P165" s="141">
        <f t="shared" si="21"/>
        <v>0</v>
      </c>
      <c r="Q165" s="141">
        <v>0</v>
      </c>
      <c r="R165" s="141">
        <f t="shared" si="22"/>
        <v>0</v>
      </c>
      <c r="S165" s="141">
        <v>0</v>
      </c>
      <c r="T165" s="142">
        <f t="shared" si="23"/>
        <v>0</v>
      </c>
      <c r="AR165" s="143" t="s">
        <v>234</v>
      </c>
      <c r="AT165" s="143" t="s">
        <v>682</v>
      </c>
      <c r="AU165" s="143" t="s">
        <v>82</v>
      </c>
      <c r="AY165" s="17" t="s">
        <v>174</v>
      </c>
      <c r="BE165" s="144">
        <f t="shared" si="24"/>
        <v>0</v>
      </c>
      <c r="BF165" s="144">
        <f t="shared" si="25"/>
        <v>0</v>
      </c>
      <c r="BG165" s="144">
        <f t="shared" si="26"/>
        <v>0</v>
      </c>
      <c r="BH165" s="144">
        <f t="shared" si="27"/>
        <v>0</v>
      </c>
      <c r="BI165" s="144">
        <f t="shared" si="28"/>
        <v>0</v>
      </c>
      <c r="BJ165" s="17" t="s">
        <v>80</v>
      </c>
      <c r="BK165" s="144">
        <f t="shared" si="29"/>
        <v>0</v>
      </c>
      <c r="BL165" s="17" t="s">
        <v>180</v>
      </c>
      <c r="BM165" s="143" t="s">
        <v>1499</v>
      </c>
    </row>
    <row r="166" spans="2:65" s="1" customFormat="1" ht="16.5" customHeight="1">
      <c r="B166" s="32"/>
      <c r="C166" s="132" t="s">
        <v>913</v>
      </c>
      <c r="D166" s="132" t="s">
        <v>176</v>
      </c>
      <c r="E166" s="133" t="s">
        <v>1500</v>
      </c>
      <c r="F166" s="134" t="s">
        <v>1501</v>
      </c>
      <c r="G166" s="135" t="s">
        <v>812</v>
      </c>
      <c r="H166" s="136">
        <v>8</v>
      </c>
      <c r="I166" s="137"/>
      <c r="J166" s="138">
        <f t="shared" si="20"/>
        <v>0</v>
      </c>
      <c r="K166" s="134" t="s">
        <v>218</v>
      </c>
      <c r="L166" s="32"/>
      <c r="M166" s="139" t="s">
        <v>21</v>
      </c>
      <c r="N166" s="140" t="s">
        <v>44</v>
      </c>
      <c r="P166" s="141">
        <f t="shared" si="21"/>
        <v>0</v>
      </c>
      <c r="Q166" s="141">
        <v>0</v>
      </c>
      <c r="R166" s="141">
        <f t="shared" si="22"/>
        <v>0</v>
      </c>
      <c r="S166" s="141">
        <v>0</v>
      </c>
      <c r="T166" s="142">
        <f t="shared" si="23"/>
        <v>0</v>
      </c>
      <c r="AR166" s="143" t="s">
        <v>180</v>
      </c>
      <c r="AT166" s="143" t="s">
        <v>176</v>
      </c>
      <c r="AU166" s="143" t="s">
        <v>82</v>
      </c>
      <c r="AY166" s="17" t="s">
        <v>174</v>
      </c>
      <c r="BE166" s="144">
        <f t="shared" si="24"/>
        <v>0</v>
      </c>
      <c r="BF166" s="144">
        <f t="shared" si="25"/>
        <v>0</v>
      </c>
      <c r="BG166" s="144">
        <f t="shared" si="26"/>
        <v>0</v>
      </c>
      <c r="BH166" s="144">
        <f t="shared" si="27"/>
        <v>0</v>
      </c>
      <c r="BI166" s="144">
        <f t="shared" si="28"/>
        <v>0</v>
      </c>
      <c r="BJ166" s="17" t="s">
        <v>80</v>
      </c>
      <c r="BK166" s="144">
        <f t="shared" si="29"/>
        <v>0</v>
      </c>
      <c r="BL166" s="17" t="s">
        <v>180</v>
      </c>
      <c r="BM166" s="143" t="s">
        <v>1502</v>
      </c>
    </row>
    <row r="167" spans="2:65" s="1" customFormat="1" ht="16.5" customHeight="1">
      <c r="B167" s="32"/>
      <c r="C167" s="181" t="s">
        <v>919</v>
      </c>
      <c r="D167" s="181" t="s">
        <v>682</v>
      </c>
      <c r="E167" s="182" t="s">
        <v>1503</v>
      </c>
      <c r="F167" s="183" t="s">
        <v>1504</v>
      </c>
      <c r="G167" s="184" t="s">
        <v>812</v>
      </c>
      <c r="H167" s="185">
        <v>2</v>
      </c>
      <c r="I167" s="186"/>
      <c r="J167" s="187">
        <f t="shared" si="20"/>
        <v>0</v>
      </c>
      <c r="K167" s="183" t="s">
        <v>218</v>
      </c>
      <c r="L167" s="188"/>
      <c r="M167" s="189" t="s">
        <v>21</v>
      </c>
      <c r="N167" s="190" t="s">
        <v>44</v>
      </c>
      <c r="P167" s="141">
        <f t="shared" si="21"/>
        <v>0</v>
      </c>
      <c r="Q167" s="141">
        <v>0</v>
      </c>
      <c r="R167" s="141">
        <f t="shared" si="22"/>
        <v>0</v>
      </c>
      <c r="S167" s="141">
        <v>0</v>
      </c>
      <c r="T167" s="142">
        <f t="shared" si="23"/>
        <v>0</v>
      </c>
      <c r="AR167" s="143" t="s">
        <v>234</v>
      </c>
      <c r="AT167" s="143" t="s">
        <v>682</v>
      </c>
      <c r="AU167" s="143" t="s">
        <v>82</v>
      </c>
      <c r="AY167" s="17" t="s">
        <v>174</v>
      </c>
      <c r="BE167" s="144">
        <f t="shared" si="24"/>
        <v>0</v>
      </c>
      <c r="BF167" s="144">
        <f t="shared" si="25"/>
        <v>0</v>
      </c>
      <c r="BG167" s="144">
        <f t="shared" si="26"/>
        <v>0</v>
      </c>
      <c r="BH167" s="144">
        <f t="shared" si="27"/>
        <v>0</v>
      </c>
      <c r="BI167" s="144">
        <f t="shared" si="28"/>
        <v>0</v>
      </c>
      <c r="BJ167" s="17" t="s">
        <v>80</v>
      </c>
      <c r="BK167" s="144">
        <f t="shared" si="29"/>
        <v>0</v>
      </c>
      <c r="BL167" s="17" t="s">
        <v>180</v>
      </c>
      <c r="BM167" s="143" t="s">
        <v>1505</v>
      </c>
    </row>
    <row r="168" spans="2:65" s="1" customFormat="1" ht="24.2" customHeight="1">
      <c r="B168" s="32"/>
      <c r="C168" s="181" t="s">
        <v>926</v>
      </c>
      <c r="D168" s="181" t="s">
        <v>682</v>
      </c>
      <c r="E168" s="182" t="s">
        <v>1506</v>
      </c>
      <c r="F168" s="183" t="s">
        <v>1461</v>
      </c>
      <c r="G168" s="184" t="s">
        <v>812</v>
      </c>
      <c r="H168" s="185">
        <v>1</v>
      </c>
      <c r="I168" s="186"/>
      <c r="J168" s="187">
        <f t="shared" si="20"/>
        <v>0</v>
      </c>
      <c r="K168" s="183" t="s">
        <v>218</v>
      </c>
      <c r="L168" s="188"/>
      <c r="M168" s="189" t="s">
        <v>21</v>
      </c>
      <c r="N168" s="190" t="s">
        <v>44</v>
      </c>
      <c r="P168" s="141">
        <f t="shared" si="21"/>
        <v>0</v>
      </c>
      <c r="Q168" s="141">
        <v>0</v>
      </c>
      <c r="R168" s="141">
        <f t="shared" si="22"/>
        <v>0</v>
      </c>
      <c r="S168" s="141">
        <v>0</v>
      </c>
      <c r="T168" s="142">
        <f t="shared" si="23"/>
        <v>0</v>
      </c>
      <c r="AR168" s="143" t="s">
        <v>234</v>
      </c>
      <c r="AT168" s="143" t="s">
        <v>682</v>
      </c>
      <c r="AU168" s="143" t="s">
        <v>82</v>
      </c>
      <c r="AY168" s="17" t="s">
        <v>174</v>
      </c>
      <c r="BE168" s="144">
        <f t="shared" si="24"/>
        <v>0</v>
      </c>
      <c r="BF168" s="144">
        <f t="shared" si="25"/>
        <v>0</v>
      </c>
      <c r="BG168" s="144">
        <f t="shared" si="26"/>
        <v>0</v>
      </c>
      <c r="BH168" s="144">
        <f t="shared" si="27"/>
        <v>0</v>
      </c>
      <c r="BI168" s="144">
        <f t="shared" si="28"/>
        <v>0</v>
      </c>
      <c r="BJ168" s="17" t="s">
        <v>80</v>
      </c>
      <c r="BK168" s="144">
        <f t="shared" si="29"/>
        <v>0</v>
      </c>
      <c r="BL168" s="17" t="s">
        <v>180</v>
      </c>
      <c r="BM168" s="143" t="s">
        <v>1507</v>
      </c>
    </row>
    <row r="169" spans="2:65" s="1" customFormat="1" ht="24.2" customHeight="1">
      <c r="B169" s="32"/>
      <c r="C169" s="181" t="s">
        <v>931</v>
      </c>
      <c r="D169" s="181" t="s">
        <v>682</v>
      </c>
      <c r="E169" s="182" t="s">
        <v>1508</v>
      </c>
      <c r="F169" s="183" t="s">
        <v>1509</v>
      </c>
      <c r="G169" s="184" t="s">
        <v>812</v>
      </c>
      <c r="H169" s="185">
        <v>3</v>
      </c>
      <c r="I169" s="186"/>
      <c r="J169" s="187">
        <f t="shared" si="20"/>
        <v>0</v>
      </c>
      <c r="K169" s="183" t="s">
        <v>218</v>
      </c>
      <c r="L169" s="188"/>
      <c r="M169" s="189" t="s">
        <v>21</v>
      </c>
      <c r="N169" s="190" t="s">
        <v>44</v>
      </c>
      <c r="P169" s="141">
        <f t="shared" si="21"/>
        <v>0</v>
      </c>
      <c r="Q169" s="141">
        <v>0</v>
      </c>
      <c r="R169" s="141">
        <f t="shared" si="22"/>
        <v>0</v>
      </c>
      <c r="S169" s="141">
        <v>0</v>
      </c>
      <c r="T169" s="142">
        <f t="shared" si="23"/>
        <v>0</v>
      </c>
      <c r="AR169" s="143" t="s">
        <v>234</v>
      </c>
      <c r="AT169" s="143" t="s">
        <v>682</v>
      </c>
      <c r="AU169" s="143" t="s">
        <v>82</v>
      </c>
      <c r="AY169" s="17" t="s">
        <v>174</v>
      </c>
      <c r="BE169" s="144">
        <f t="shared" si="24"/>
        <v>0</v>
      </c>
      <c r="BF169" s="144">
        <f t="shared" si="25"/>
        <v>0</v>
      </c>
      <c r="BG169" s="144">
        <f t="shared" si="26"/>
        <v>0</v>
      </c>
      <c r="BH169" s="144">
        <f t="shared" si="27"/>
        <v>0</v>
      </c>
      <c r="BI169" s="144">
        <f t="shared" si="28"/>
        <v>0</v>
      </c>
      <c r="BJ169" s="17" t="s">
        <v>80</v>
      </c>
      <c r="BK169" s="144">
        <f t="shared" si="29"/>
        <v>0</v>
      </c>
      <c r="BL169" s="17" t="s">
        <v>180</v>
      </c>
      <c r="BM169" s="143" t="s">
        <v>1510</v>
      </c>
    </row>
    <row r="170" spans="2:65" s="1" customFormat="1" ht="16.5" customHeight="1">
      <c r="B170" s="32"/>
      <c r="C170" s="181" t="s">
        <v>961</v>
      </c>
      <c r="D170" s="181" t="s">
        <v>682</v>
      </c>
      <c r="E170" s="182" t="s">
        <v>1511</v>
      </c>
      <c r="F170" s="183" t="s">
        <v>1512</v>
      </c>
      <c r="G170" s="184" t="s">
        <v>812</v>
      </c>
      <c r="H170" s="185">
        <v>1</v>
      </c>
      <c r="I170" s="186"/>
      <c r="J170" s="187">
        <f t="shared" si="20"/>
        <v>0</v>
      </c>
      <c r="K170" s="183" t="s">
        <v>218</v>
      </c>
      <c r="L170" s="188"/>
      <c r="M170" s="189" t="s">
        <v>21</v>
      </c>
      <c r="N170" s="190" t="s">
        <v>44</v>
      </c>
      <c r="P170" s="141">
        <f t="shared" si="21"/>
        <v>0</v>
      </c>
      <c r="Q170" s="141">
        <v>0</v>
      </c>
      <c r="R170" s="141">
        <f t="shared" si="22"/>
        <v>0</v>
      </c>
      <c r="S170" s="141">
        <v>0</v>
      </c>
      <c r="T170" s="142">
        <f t="shared" si="23"/>
        <v>0</v>
      </c>
      <c r="AR170" s="143" t="s">
        <v>234</v>
      </c>
      <c r="AT170" s="143" t="s">
        <v>682</v>
      </c>
      <c r="AU170" s="143" t="s">
        <v>82</v>
      </c>
      <c r="AY170" s="17" t="s">
        <v>174</v>
      </c>
      <c r="BE170" s="144">
        <f t="shared" si="24"/>
        <v>0</v>
      </c>
      <c r="BF170" s="144">
        <f t="shared" si="25"/>
        <v>0</v>
      </c>
      <c r="BG170" s="144">
        <f t="shared" si="26"/>
        <v>0</v>
      </c>
      <c r="BH170" s="144">
        <f t="shared" si="27"/>
        <v>0</v>
      </c>
      <c r="BI170" s="144">
        <f t="shared" si="28"/>
        <v>0</v>
      </c>
      <c r="BJ170" s="17" t="s">
        <v>80</v>
      </c>
      <c r="BK170" s="144">
        <f t="shared" si="29"/>
        <v>0</v>
      </c>
      <c r="BL170" s="17" t="s">
        <v>180</v>
      </c>
      <c r="BM170" s="143" t="s">
        <v>1513</v>
      </c>
    </row>
    <row r="171" spans="2:65" s="1" customFormat="1" ht="16.5" customHeight="1">
      <c r="B171" s="32"/>
      <c r="C171" s="181" t="s">
        <v>966</v>
      </c>
      <c r="D171" s="181" t="s">
        <v>682</v>
      </c>
      <c r="E171" s="182" t="s">
        <v>1514</v>
      </c>
      <c r="F171" s="183" t="s">
        <v>1515</v>
      </c>
      <c r="G171" s="184" t="s">
        <v>812</v>
      </c>
      <c r="H171" s="185">
        <v>1</v>
      </c>
      <c r="I171" s="186"/>
      <c r="J171" s="187">
        <f t="shared" si="20"/>
        <v>0</v>
      </c>
      <c r="K171" s="183" t="s">
        <v>218</v>
      </c>
      <c r="L171" s="188"/>
      <c r="M171" s="189" t="s">
        <v>21</v>
      </c>
      <c r="N171" s="190" t="s">
        <v>44</v>
      </c>
      <c r="P171" s="141">
        <f t="shared" si="21"/>
        <v>0</v>
      </c>
      <c r="Q171" s="141">
        <v>0</v>
      </c>
      <c r="R171" s="141">
        <f t="shared" si="22"/>
        <v>0</v>
      </c>
      <c r="S171" s="141">
        <v>0</v>
      </c>
      <c r="T171" s="142">
        <f t="shared" si="23"/>
        <v>0</v>
      </c>
      <c r="AR171" s="143" t="s">
        <v>234</v>
      </c>
      <c r="AT171" s="143" t="s">
        <v>682</v>
      </c>
      <c r="AU171" s="143" t="s">
        <v>82</v>
      </c>
      <c r="AY171" s="17" t="s">
        <v>174</v>
      </c>
      <c r="BE171" s="144">
        <f t="shared" si="24"/>
        <v>0</v>
      </c>
      <c r="BF171" s="144">
        <f t="shared" si="25"/>
        <v>0</v>
      </c>
      <c r="BG171" s="144">
        <f t="shared" si="26"/>
        <v>0</v>
      </c>
      <c r="BH171" s="144">
        <f t="shared" si="27"/>
        <v>0</v>
      </c>
      <c r="BI171" s="144">
        <f t="shared" si="28"/>
        <v>0</v>
      </c>
      <c r="BJ171" s="17" t="s">
        <v>80</v>
      </c>
      <c r="BK171" s="144">
        <f t="shared" si="29"/>
        <v>0</v>
      </c>
      <c r="BL171" s="17" t="s">
        <v>180</v>
      </c>
      <c r="BM171" s="143" t="s">
        <v>1516</v>
      </c>
    </row>
    <row r="172" spans="2:65" s="1" customFormat="1" ht="24.2" customHeight="1">
      <c r="B172" s="32"/>
      <c r="C172" s="132" t="s">
        <v>971</v>
      </c>
      <c r="D172" s="132" t="s">
        <v>176</v>
      </c>
      <c r="E172" s="133" t="s">
        <v>1517</v>
      </c>
      <c r="F172" s="134" t="s">
        <v>1518</v>
      </c>
      <c r="G172" s="135" t="s">
        <v>431</v>
      </c>
      <c r="H172" s="136">
        <v>110</v>
      </c>
      <c r="I172" s="137"/>
      <c r="J172" s="138">
        <f t="shared" si="20"/>
        <v>0</v>
      </c>
      <c r="K172" s="134" t="s">
        <v>218</v>
      </c>
      <c r="L172" s="32"/>
      <c r="M172" s="139" t="s">
        <v>21</v>
      </c>
      <c r="N172" s="140" t="s">
        <v>44</v>
      </c>
      <c r="P172" s="141">
        <f t="shared" si="21"/>
        <v>0</v>
      </c>
      <c r="Q172" s="141">
        <v>0</v>
      </c>
      <c r="R172" s="141">
        <f t="shared" si="22"/>
        <v>0</v>
      </c>
      <c r="S172" s="141">
        <v>0</v>
      </c>
      <c r="T172" s="142">
        <f t="shared" si="23"/>
        <v>0</v>
      </c>
      <c r="AR172" s="143" t="s">
        <v>180</v>
      </c>
      <c r="AT172" s="143" t="s">
        <v>176</v>
      </c>
      <c r="AU172" s="143" t="s">
        <v>82</v>
      </c>
      <c r="AY172" s="17" t="s">
        <v>174</v>
      </c>
      <c r="BE172" s="144">
        <f t="shared" si="24"/>
        <v>0</v>
      </c>
      <c r="BF172" s="144">
        <f t="shared" si="25"/>
        <v>0</v>
      </c>
      <c r="BG172" s="144">
        <f t="shared" si="26"/>
        <v>0</v>
      </c>
      <c r="BH172" s="144">
        <f t="shared" si="27"/>
        <v>0</v>
      </c>
      <c r="BI172" s="144">
        <f t="shared" si="28"/>
        <v>0</v>
      </c>
      <c r="BJ172" s="17" t="s">
        <v>80</v>
      </c>
      <c r="BK172" s="144">
        <f t="shared" si="29"/>
        <v>0</v>
      </c>
      <c r="BL172" s="17" t="s">
        <v>180</v>
      </c>
      <c r="BM172" s="143" t="s">
        <v>1519</v>
      </c>
    </row>
    <row r="173" spans="2:65" s="1" customFormat="1" ht="16.5" customHeight="1">
      <c r="B173" s="32"/>
      <c r="C173" s="132" t="s">
        <v>976</v>
      </c>
      <c r="D173" s="132" t="s">
        <v>176</v>
      </c>
      <c r="E173" s="133" t="s">
        <v>1520</v>
      </c>
      <c r="F173" s="134" t="s">
        <v>1521</v>
      </c>
      <c r="G173" s="135" t="s">
        <v>431</v>
      </c>
      <c r="H173" s="136">
        <v>133.1</v>
      </c>
      <c r="I173" s="137"/>
      <c r="J173" s="138">
        <f t="shared" si="20"/>
        <v>0</v>
      </c>
      <c r="K173" s="134" t="s">
        <v>218</v>
      </c>
      <c r="L173" s="32"/>
      <c r="M173" s="139" t="s">
        <v>21</v>
      </c>
      <c r="N173" s="140" t="s">
        <v>44</v>
      </c>
      <c r="P173" s="141">
        <f t="shared" si="21"/>
        <v>0</v>
      </c>
      <c r="Q173" s="141">
        <v>0</v>
      </c>
      <c r="R173" s="141">
        <f t="shared" si="22"/>
        <v>0</v>
      </c>
      <c r="S173" s="141">
        <v>0</v>
      </c>
      <c r="T173" s="142">
        <f t="shared" si="23"/>
        <v>0</v>
      </c>
      <c r="AR173" s="143" t="s">
        <v>180</v>
      </c>
      <c r="AT173" s="143" t="s">
        <v>176</v>
      </c>
      <c r="AU173" s="143" t="s">
        <v>82</v>
      </c>
      <c r="AY173" s="17" t="s">
        <v>174</v>
      </c>
      <c r="BE173" s="144">
        <f t="shared" si="24"/>
        <v>0</v>
      </c>
      <c r="BF173" s="144">
        <f t="shared" si="25"/>
        <v>0</v>
      </c>
      <c r="BG173" s="144">
        <f t="shared" si="26"/>
        <v>0</v>
      </c>
      <c r="BH173" s="144">
        <f t="shared" si="27"/>
        <v>0</v>
      </c>
      <c r="BI173" s="144">
        <f t="shared" si="28"/>
        <v>0</v>
      </c>
      <c r="BJ173" s="17" t="s">
        <v>80</v>
      </c>
      <c r="BK173" s="144">
        <f t="shared" si="29"/>
        <v>0</v>
      </c>
      <c r="BL173" s="17" t="s">
        <v>180</v>
      </c>
      <c r="BM173" s="143" t="s">
        <v>1522</v>
      </c>
    </row>
    <row r="174" spans="2:65" s="1" customFormat="1" ht="49.15" customHeight="1">
      <c r="B174" s="32"/>
      <c r="C174" s="132" t="s">
        <v>981</v>
      </c>
      <c r="D174" s="132" t="s">
        <v>176</v>
      </c>
      <c r="E174" s="133" t="s">
        <v>1523</v>
      </c>
      <c r="F174" s="134" t="s">
        <v>1524</v>
      </c>
      <c r="G174" s="135" t="s">
        <v>307</v>
      </c>
      <c r="H174" s="136">
        <v>0.66</v>
      </c>
      <c r="I174" s="137"/>
      <c r="J174" s="138">
        <f t="shared" si="20"/>
        <v>0</v>
      </c>
      <c r="K174" s="134" t="s">
        <v>179</v>
      </c>
      <c r="L174" s="32"/>
      <c r="M174" s="139" t="s">
        <v>21</v>
      </c>
      <c r="N174" s="140" t="s">
        <v>44</v>
      </c>
      <c r="P174" s="141">
        <f t="shared" si="21"/>
        <v>0</v>
      </c>
      <c r="Q174" s="141">
        <v>0</v>
      </c>
      <c r="R174" s="141">
        <f t="shared" si="22"/>
        <v>0</v>
      </c>
      <c r="S174" s="141">
        <v>0</v>
      </c>
      <c r="T174" s="142">
        <f t="shared" si="23"/>
        <v>0</v>
      </c>
      <c r="AR174" s="143" t="s">
        <v>180</v>
      </c>
      <c r="AT174" s="143" t="s">
        <v>176</v>
      </c>
      <c r="AU174" s="143" t="s">
        <v>82</v>
      </c>
      <c r="AY174" s="17" t="s">
        <v>174</v>
      </c>
      <c r="BE174" s="144">
        <f t="shared" si="24"/>
        <v>0</v>
      </c>
      <c r="BF174" s="144">
        <f t="shared" si="25"/>
        <v>0</v>
      </c>
      <c r="BG174" s="144">
        <f t="shared" si="26"/>
        <v>0</v>
      </c>
      <c r="BH174" s="144">
        <f t="shared" si="27"/>
        <v>0</v>
      </c>
      <c r="BI174" s="144">
        <f t="shared" si="28"/>
        <v>0</v>
      </c>
      <c r="BJ174" s="17" t="s">
        <v>80</v>
      </c>
      <c r="BK174" s="144">
        <f t="shared" si="29"/>
        <v>0</v>
      </c>
      <c r="BL174" s="17" t="s">
        <v>180</v>
      </c>
      <c r="BM174" s="143" t="s">
        <v>1525</v>
      </c>
    </row>
    <row r="175" spans="2:65" s="1" customFormat="1" ht="11.25">
      <c r="B175" s="32"/>
      <c r="D175" s="145" t="s">
        <v>182</v>
      </c>
      <c r="F175" s="146" t="s">
        <v>1526</v>
      </c>
      <c r="I175" s="147"/>
      <c r="L175" s="32"/>
      <c r="M175" s="148"/>
      <c r="T175" s="53"/>
      <c r="AT175" s="17" t="s">
        <v>182</v>
      </c>
      <c r="AU175" s="17" t="s">
        <v>82</v>
      </c>
    </row>
    <row r="176" spans="2:65" s="11" customFormat="1" ht="22.9" customHeight="1">
      <c r="B176" s="120"/>
      <c r="D176" s="121" t="s">
        <v>72</v>
      </c>
      <c r="E176" s="130" t="s">
        <v>1527</v>
      </c>
      <c r="F176" s="130" t="s">
        <v>1528</v>
      </c>
      <c r="I176" s="123"/>
      <c r="J176" s="131">
        <f>BK176</f>
        <v>0</v>
      </c>
      <c r="L176" s="120"/>
      <c r="M176" s="125"/>
      <c r="P176" s="126">
        <f>SUM(P177:P197)</f>
        <v>0</v>
      </c>
      <c r="R176" s="126">
        <f>SUM(R177:R197)</f>
        <v>0</v>
      </c>
      <c r="T176" s="127">
        <f>SUM(T177:T197)</f>
        <v>0</v>
      </c>
      <c r="AR176" s="121" t="s">
        <v>80</v>
      </c>
      <c r="AT176" s="128" t="s">
        <v>72</v>
      </c>
      <c r="AU176" s="128" t="s">
        <v>80</v>
      </c>
      <c r="AY176" s="121" t="s">
        <v>174</v>
      </c>
      <c r="BK176" s="129">
        <f>SUM(BK177:BK197)</f>
        <v>0</v>
      </c>
    </row>
    <row r="177" spans="2:65" s="1" customFormat="1" ht="62.65" customHeight="1">
      <c r="B177" s="32"/>
      <c r="C177" s="132" t="s">
        <v>985</v>
      </c>
      <c r="D177" s="132" t="s">
        <v>176</v>
      </c>
      <c r="E177" s="133" t="s">
        <v>1529</v>
      </c>
      <c r="F177" s="134" t="s">
        <v>1530</v>
      </c>
      <c r="G177" s="135" t="s">
        <v>431</v>
      </c>
      <c r="H177" s="136">
        <v>1.5</v>
      </c>
      <c r="I177" s="137"/>
      <c r="J177" s="138">
        <f t="shared" ref="J177:J184" si="30">ROUND(I177*H177,2)</f>
        <v>0</v>
      </c>
      <c r="K177" s="134" t="s">
        <v>218</v>
      </c>
      <c r="L177" s="32"/>
      <c r="M177" s="139" t="s">
        <v>21</v>
      </c>
      <c r="N177" s="140" t="s">
        <v>44</v>
      </c>
      <c r="P177" s="141">
        <f t="shared" ref="P177:P184" si="31">O177*H177</f>
        <v>0</v>
      </c>
      <c r="Q177" s="141">
        <v>0</v>
      </c>
      <c r="R177" s="141">
        <f t="shared" ref="R177:R184" si="32">Q177*H177</f>
        <v>0</v>
      </c>
      <c r="S177" s="141">
        <v>0</v>
      </c>
      <c r="T177" s="142">
        <f t="shared" ref="T177:T184" si="33">S177*H177</f>
        <v>0</v>
      </c>
      <c r="AR177" s="143" t="s">
        <v>180</v>
      </c>
      <c r="AT177" s="143" t="s">
        <v>176</v>
      </c>
      <c r="AU177" s="143" t="s">
        <v>82</v>
      </c>
      <c r="AY177" s="17" t="s">
        <v>174</v>
      </c>
      <c r="BE177" s="144">
        <f t="shared" ref="BE177:BE184" si="34">IF(N177="základní",J177,0)</f>
        <v>0</v>
      </c>
      <c r="BF177" s="144">
        <f t="shared" ref="BF177:BF184" si="35">IF(N177="snížená",J177,0)</f>
        <v>0</v>
      </c>
      <c r="BG177" s="144">
        <f t="shared" ref="BG177:BG184" si="36">IF(N177="zákl. přenesená",J177,0)</f>
        <v>0</v>
      </c>
      <c r="BH177" s="144">
        <f t="shared" ref="BH177:BH184" si="37">IF(N177="sníž. přenesená",J177,0)</f>
        <v>0</v>
      </c>
      <c r="BI177" s="144">
        <f t="shared" ref="BI177:BI184" si="38">IF(N177="nulová",J177,0)</f>
        <v>0</v>
      </c>
      <c r="BJ177" s="17" t="s">
        <v>80</v>
      </c>
      <c r="BK177" s="144">
        <f t="shared" ref="BK177:BK184" si="39">ROUND(I177*H177,2)</f>
        <v>0</v>
      </c>
      <c r="BL177" s="17" t="s">
        <v>180</v>
      </c>
      <c r="BM177" s="143" t="s">
        <v>1531</v>
      </c>
    </row>
    <row r="178" spans="2:65" s="1" customFormat="1" ht="62.65" customHeight="1">
      <c r="B178" s="32"/>
      <c r="C178" s="132" t="s">
        <v>990</v>
      </c>
      <c r="D178" s="132" t="s">
        <v>176</v>
      </c>
      <c r="E178" s="133" t="s">
        <v>1532</v>
      </c>
      <c r="F178" s="134" t="s">
        <v>1533</v>
      </c>
      <c r="G178" s="135" t="s">
        <v>431</v>
      </c>
      <c r="H178" s="136">
        <v>12.9</v>
      </c>
      <c r="I178" s="137"/>
      <c r="J178" s="138">
        <f t="shared" si="30"/>
        <v>0</v>
      </c>
      <c r="K178" s="134" t="s">
        <v>218</v>
      </c>
      <c r="L178" s="32"/>
      <c r="M178" s="139" t="s">
        <v>21</v>
      </c>
      <c r="N178" s="140" t="s">
        <v>44</v>
      </c>
      <c r="P178" s="141">
        <f t="shared" si="31"/>
        <v>0</v>
      </c>
      <c r="Q178" s="141">
        <v>0</v>
      </c>
      <c r="R178" s="141">
        <f t="shared" si="32"/>
        <v>0</v>
      </c>
      <c r="S178" s="141">
        <v>0</v>
      </c>
      <c r="T178" s="142">
        <f t="shared" si="33"/>
        <v>0</v>
      </c>
      <c r="AR178" s="143" t="s">
        <v>180</v>
      </c>
      <c r="AT178" s="143" t="s">
        <v>176</v>
      </c>
      <c r="AU178" s="143" t="s">
        <v>82</v>
      </c>
      <c r="AY178" s="17" t="s">
        <v>174</v>
      </c>
      <c r="BE178" s="144">
        <f t="shared" si="34"/>
        <v>0</v>
      </c>
      <c r="BF178" s="144">
        <f t="shared" si="35"/>
        <v>0</v>
      </c>
      <c r="BG178" s="144">
        <f t="shared" si="36"/>
        <v>0</v>
      </c>
      <c r="BH178" s="144">
        <f t="shared" si="37"/>
        <v>0</v>
      </c>
      <c r="BI178" s="144">
        <f t="shared" si="38"/>
        <v>0</v>
      </c>
      <c r="BJ178" s="17" t="s">
        <v>80</v>
      </c>
      <c r="BK178" s="144">
        <f t="shared" si="39"/>
        <v>0</v>
      </c>
      <c r="BL178" s="17" t="s">
        <v>180</v>
      </c>
      <c r="BM178" s="143" t="s">
        <v>1534</v>
      </c>
    </row>
    <row r="179" spans="2:65" s="1" customFormat="1" ht="62.65" customHeight="1">
      <c r="B179" s="32"/>
      <c r="C179" s="132" t="s">
        <v>996</v>
      </c>
      <c r="D179" s="132" t="s">
        <v>176</v>
      </c>
      <c r="E179" s="133" t="s">
        <v>1535</v>
      </c>
      <c r="F179" s="134" t="s">
        <v>1536</v>
      </c>
      <c r="G179" s="135" t="s">
        <v>431</v>
      </c>
      <c r="H179" s="136">
        <v>8.6</v>
      </c>
      <c r="I179" s="137"/>
      <c r="J179" s="138">
        <f t="shared" si="30"/>
        <v>0</v>
      </c>
      <c r="K179" s="134" t="s">
        <v>218</v>
      </c>
      <c r="L179" s="32"/>
      <c r="M179" s="139" t="s">
        <v>21</v>
      </c>
      <c r="N179" s="140" t="s">
        <v>44</v>
      </c>
      <c r="P179" s="141">
        <f t="shared" si="31"/>
        <v>0</v>
      </c>
      <c r="Q179" s="141">
        <v>0</v>
      </c>
      <c r="R179" s="141">
        <f t="shared" si="32"/>
        <v>0</v>
      </c>
      <c r="S179" s="141">
        <v>0</v>
      </c>
      <c r="T179" s="142">
        <f t="shared" si="33"/>
        <v>0</v>
      </c>
      <c r="AR179" s="143" t="s">
        <v>180</v>
      </c>
      <c r="AT179" s="143" t="s">
        <v>176</v>
      </c>
      <c r="AU179" s="143" t="s">
        <v>82</v>
      </c>
      <c r="AY179" s="17" t="s">
        <v>174</v>
      </c>
      <c r="BE179" s="144">
        <f t="shared" si="34"/>
        <v>0</v>
      </c>
      <c r="BF179" s="144">
        <f t="shared" si="35"/>
        <v>0</v>
      </c>
      <c r="BG179" s="144">
        <f t="shared" si="36"/>
        <v>0</v>
      </c>
      <c r="BH179" s="144">
        <f t="shared" si="37"/>
        <v>0</v>
      </c>
      <c r="BI179" s="144">
        <f t="shared" si="38"/>
        <v>0</v>
      </c>
      <c r="BJ179" s="17" t="s">
        <v>80</v>
      </c>
      <c r="BK179" s="144">
        <f t="shared" si="39"/>
        <v>0</v>
      </c>
      <c r="BL179" s="17" t="s">
        <v>180</v>
      </c>
      <c r="BM179" s="143" t="s">
        <v>1537</v>
      </c>
    </row>
    <row r="180" spans="2:65" s="1" customFormat="1" ht="62.65" customHeight="1">
      <c r="B180" s="32"/>
      <c r="C180" s="132" t="s">
        <v>1001</v>
      </c>
      <c r="D180" s="132" t="s">
        <v>176</v>
      </c>
      <c r="E180" s="133" t="s">
        <v>1538</v>
      </c>
      <c r="F180" s="134" t="s">
        <v>1539</v>
      </c>
      <c r="G180" s="135" t="s">
        <v>431</v>
      </c>
      <c r="H180" s="136">
        <v>5.2</v>
      </c>
      <c r="I180" s="137"/>
      <c r="J180" s="138">
        <f t="shared" si="30"/>
        <v>0</v>
      </c>
      <c r="K180" s="134" t="s">
        <v>218</v>
      </c>
      <c r="L180" s="32"/>
      <c r="M180" s="139" t="s">
        <v>21</v>
      </c>
      <c r="N180" s="140" t="s">
        <v>44</v>
      </c>
      <c r="P180" s="141">
        <f t="shared" si="31"/>
        <v>0</v>
      </c>
      <c r="Q180" s="141">
        <v>0</v>
      </c>
      <c r="R180" s="141">
        <f t="shared" si="32"/>
        <v>0</v>
      </c>
      <c r="S180" s="141">
        <v>0</v>
      </c>
      <c r="T180" s="142">
        <f t="shared" si="33"/>
        <v>0</v>
      </c>
      <c r="AR180" s="143" t="s">
        <v>180</v>
      </c>
      <c r="AT180" s="143" t="s">
        <v>176</v>
      </c>
      <c r="AU180" s="143" t="s">
        <v>82</v>
      </c>
      <c r="AY180" s="17" t="s">
        <v>174</v>
      </c>
      <c r="BE180" s="144">
        <f t="shared" si="34"/>
        <v>0</v>
      </c>
      <c r="BF180" s="144">
        <f t="shared" si="35"/>
        <v>0</v>
      </c>
      <c r="BG180" s="144">
        <f t="shared" si="36"/>
        <v>0</v>
      </c>
      <c r="BH180" s="144">
        <f t="shared" si="37"/>
        <v>0</v>
      </c>
      <c r="BI180" s="144">
        <f t="shared" si="38"/>
        <v>0</v>
      </c>
      <c r="BJ180" s="17" t="s">
        <v>80</v>
      </c>
      <c r="BK180" s="144">
        <f t="shared" si="39"/>
        <v>0</v>
      </c>
      <c r="BL180" s="17" t="s">
        <v>180</v>
      </c>
      <c r="BM180" s="143" t="s">
        <v>1540</v>
      </c>
    </row>
    <row r="181" spans="2:65" s="1" customFormat="1" ht="62.65" customHeight="1">
      <c r="B181" s="32"/>
      <c r="C181" s="132" t="s">
        <v>1003</v>
      </c>
      <c r="D181" s="132" t="s">
        <v>176</v>
      </c>
      <c r="E181" s="133" t="s">
        <v>1541</v>
      </c>
      <c r="F181" s="134" t="s">
        <v>1542</v>
      </c>
      <c r="G181" s="135" t="s">
        <v>431</v>
      </c>
      <c r="H181" s="136">
        <v>16.600000000000001</v>
      </c>
      <c r="I181" s="137"/>
      <c r="J181" s="138">
        <f t="shared" si="30"/>
        <v>0</v>
      </c>
      <c r="K181" s="134" t="s">
        <v>218</v>
      </c>
      <c r="L181" s="32"/>
      <c r="M181" s="139" t="s">
        <v>21</v>
      </c>
      <c r="N181" s="140" t="s">
        <v>44</v>
      </c>
      <c r="P181" s="141">
        <f t="shared" si="31"/>
        <v>0</v>
      </c>
      <c r="Q181" s="141">
        <v>0</v>
      </c>
      <c r="R181" s="141">
        <f t="shared" si="32"/>
        <v>0</v>
      </c>
      <c r="S181" s="141">
        <v>0</v>
      </c>
      <c r="T181" s="142">
        <f t="shared" si="33"/>
        <v>0</v>
      </c>
      <c r="AR181" s="143" t="s">
        <v>180</v>
      </c>
      <c r="AT181" s="143" t="s">
        <v>176</v>
      </c>
      <c r="AU181" s="143" t="s">
        <v>82</v>
      </c>
      <c r="AY181" s="17" t="s">
        <v>174</v>
      </c>
      <c r="BE181" s="144">
        <f t="shared" si="34"/>
        <v>0</v>
      </c>
      <c r="BF181" s="144">
        <f t="shared" si="35"/>
        <v>0</v>
      </c>
      <c r="BG181" s="144">
        <f t="shared" si="36"/>
        <v>0</v>
      </c>
      <c r="BH181" s="144">
        <f t="shared" si="37"/>
        <v>0</v>
      </c>
      <c r="BI181" s="144">
        <f t="shared" si="38"/>
        <v>0</v>
      </c>
      <c r="BJ181" s="17" t="s">
        <v>80</v>
      </c>
      <c r="BK181" s="144">
        <f t="shared" si="39"/>
        <v>0</v>
      </c>
      <c r="BL181" s="17" t="s">
        <v>180</v>
      </c>
      <c r="BM181" s="143" t="s">
        <v>1543</v>
      </c>
    </row>
    <row r="182" spans="2:65" s="1" customFormat="1" ht="16.5" customHeight="1">
      <c r="B182" s="32"/>
      <c r="C182" s="181" t="s">
        <v>1008</v>
      </c>
      <c r="D182" s="181" t="s">
        <v>682</v>
      </c>
      <c r="E182" s="182" t="s">
        <v>1544</v>
      </c>
      <c r="F182" s="183" t="s">
        <v>1545</v>
      </c>
      <c r="G182" s="184" t="s">
        <v>812</v>
      </c>
      <c r="H182" s="185">
        <v>1</v>
      </c>
      <c r="I182" s="186"/>
      <c r="J182" s="187">
        <f t="shared" si="30"/>
        <v>0</v>
      </c>
      <c r="K182" s="183" t="s">
        <v>218</v>
      </c>
      <c r="L182" s="188"/>
      <c r="M182" s="189" t="s">
        <v>21</v>
      </c>
      <c r="N182" s="190" t="s">
        <v>44</v>
      </c>
      <c r="P182" s="141">
        <f t="shared" si="31"/>
        <v>0</v>
      </c>
      <c r="Q182" s="141">
        <v>0</v>
      </c>
      <c r="R182" s="141">
        <f t="shared" si="32"/>
        <v>0</v>
      </c>
      <c r="S182" s="141">
        <v>0</v>
      </c>
      <c r="T182" s="142">
        <f t="shared" si="33"/>
        <v>0</v>
      </c>
      <c r="AR182" s="143" t="s">
        <v>234</v>
      </c>
      <c r="AT182" s="143" t="s">
        <v>682</v>
      </c>
      <c r="AU182" s="143" t="s">
        <v>82</v>
      </c>
      <c r="AY182" s="17" t="s">
        <v>174</v>
      </c>
      <c r="BE182" s="144">
        <f t="shared" si="34"/>
        <v>0</v>
      </c>
      <c r="BF182" s="144">
        <f t="shared" si="35"/>
        <v>0</v>
      </c>
      <c r="BG182" s="144">
        <f t="shared" si="36"/>
        <v>0</v>
      </c>
      <c r="BH182" s="144">
        <f t="shared" si="37"/>
        <v>0</v>
      </c>
      <c r="BI182" s="144">
        <f t="shared" si="38"/>
        <v>0</v>
      </c>
      <c r="BJ182" s="17" t="s">
        <v>80</v>
      </c>
      <c r="BK182" s="144">
        <f t="shared" si="39"/>
        <v>0</v>
      </c>
      <c r="BL182" s="17" t="s">
        <v>180</v>
      </c>
      <c r="BM182" s="143" t="s">
        <v>1546</v>
      </c>
    </row>
    <row r="183" spans="2:65" s="1" customFormat="1" ht="24.2" customHeight="1">
      <c r="B183" s="32"/>
      <c r="C183" s="132" t="s">
        <v>1038</v>
      </c>
      <c r="D183" s="132" t="s">
        <v>176</v>
      </c>
      <c r="E183" s="133" t="s">
        <v>1547</v>
      </c>
      <c r="F183" s="134" t="s">
        <v>1548</v>
      </c>
      <c r="G183" s="135" t="s">
        <v>812</v>
      </c>
      <c r="H183" s="136">
        <v>9</v>
      </c>
      <c r="I183" s="137"/>
      <c r="J183" s="138">
        <f t="shared" si="30"/>
        <v>0</v>
      </c>
      <c r="K183" s="134" t="s">
        <v>218</v>
      </c>
      <c r="L183" s="32"/>
      <c r="M183" s="139" t="s">
        <v>21</v>
      </c>
      <c r="N183" s="140" t="s">
        <v>44</v>
      </c>
      <c r="P183" s="141">
        <f t="shared" si="31"/>
        <v>0</v>
      </c>
      <c r="Q183" s="141">
        <v>0</v>
      </c>
      <c r="R183" s="141">
        <f t="shared" si="32"/>
        <v>0</v>
      </c>
      <c r="S183" s="141">
        <v>0</v>
      </c>
      <c r="T183" s="142">
        <f t="shared" si="33"/>
        <v>0</v>
      </c>
      <c r="AR183" s="143" t="s">
        <v>180</v>
      </c>
      <c r="AT183" s="143" t="s">
        <v>176</v>
      </c>
      <c r="AU183" s="143" t="s">
        <v>82</v>
      </c>
      <c r="AY183" s="17" t="s">
        <v>174</v>
      </c>
      <c r="BE183" s="144">
        <f t="shared" si="34"/>
        <v>0</v>
      </c>
      <c r="BF183" s="144">
        <f t="shared" si="35"/>
        <v>0</v>
      </c>
      <c r="BG183" s="144">
        <f t="shared" si="36"/>
        <v>0</v>
      </c>
      <c r="BH183" s="144">
        <f t="shared" si="37"/>
        <v>0</v>
      </c>
      <c r="BI183" s="144">
        <f t="shared" si="38"/>
        <v>0</v>
      </c>
      <c r="BJ183" s="17" t="s">
        <v>80</v>
      </c>
      <c r="BK183" s="144">
        <f t="shared" si="39"/>
        <v>0</v>
      </c>
      <c r="BL183" s="17" t="s">
        <v>180</v>
      </c>
      <c r="BM183" s="143" t="s">
        <v>1549</v>
      </c>
    </row>
    <row r="184" spans="2:65" s="1" customFormat="1" ht="24.2" customHeight="1">
      <c r="B184" s="32"/>
      <c r="C184" s="132" t="s">
        <v>1042</v>
      </c>
      <c r="D184" s="132" t="s">
        <v>176</v>
      </c>
      <c r="E184" s="133" t="s">
        <v>1550</v>
      </c>
      <c r="F184" s="134" t="s">
        <v>1551</v>
      </c>
      <c r="G184" s="135" t="s">
        <v>420</v>
      </c>
      <c r="H184" s="136">
        <v>1</v>
      </c>
      <c r="I184" s="137"/>
      <c r="J184" s="138">
        <f t="shared" si="30"/>
        <v>0</v>
      </c>
      <c r="K184" s="134" t="s">
        <v>179</v>
      </c>
      <c r="L184" s="32"/>
      <c r="M184" s="139" t="s">
        <v>21</v>
      </c>
      <c r="N184" s="140" t="s">
        <v>44</v>
      </c>
      <c r="P184" s="141">
        <f t="shared" si="31"/>
        <v>0</v>
      </c>
      <c r="Q184" s="141">
        <v>0</v>
      </c>
      <c r="R184" s="141">
        <f t="shared" si="32"/>
        <v>0</v>
      </c>
      <c r="S184" s="141">
        <v>0</v>
      </c>
      <c r="T184" s="142">
        <f t="shared" si="33"/>
        <v>0</v>
      </c>
      <c r="AR184" s="143" t="s">
        <v>180</v>
      </c>
      <c r="AT184" s="143" t="s">
        <v>176</v>
      </c>
      <c r="AU184" s="143" t="s">
        <v>82</v>
      </c>
      <c r="AY184" s="17" t="s">
        <v>174</v>
      </c>
      <c r="BE184" s="144">
        <f t="shared" si="34"/>
        <v>0</v>
      </c>
      <c r="BF184" s="144">
        <f t="shared" si="35"/>
        <v>0</v>
      </c>
      <c r="BG184" s="144">
        <f t="shared" si="36"/>
        <v>0</v>
      </c>
      <c r="BH184" s="144">
        <f t="shared" si="37"/>
        <v>0</v>
      </c>
      <c r="BI184" s="144">
        <f t="shared" si="38"/>
        <v>0</v>
      </c>
      <c r="BJ184" s="17" t="s">
        <v>80</v>
      </c>
      <c r="BK184" s="144">
        <f t="shared" si="39"/>
        <v>0</v>
      </c>
      <c r="BL184" s="17" t="s">
        <v>180</v>
      </c>
      <c r="BM184" s="143" t="s">
        <v>1552</v>
      </c>
    </row>
    <row r="185" spans="2:65" s="1" customFormat="1" ht="11.25">
      <c r="B185" s="32"/>
      <c r="D185" s="145" t="s">
        <v>182</v>
      </c>
      <c r="F185" s="146" t="s">
        <v>1553</v>
      </c>
      <c r="I185" s="147"/>
      <c r="L185" s="32"/>
      <c r="M185" s="148"/>
      <c r="T185" s="53"/>
      <c r="AT185" s="17" t="s">
        <v>182</v>
      </c>
      <c r="AU185" s="17" t="s">
        <v>82</v>
      </c>
    </row>
    <row r="186" spans="2:65" s="1" customFormat="1" ht="24.2" customHeight="1">
      <c r="B186" s="32"/>
      <c r="C186" s="132" t="s">
        <v>1047</v>
      </c>
      <c r="D186" s="132" t="s">
        <v>176</v>
      </c>
      <c r="E186" s="133" t="s">
        <v>1554</v>
      </c>
      <c r="F186" s="134" t="s">
        <v>1555</v>
      </c>
      <c r="G186" s="135" t="s">
        <v>420</v>
      </c>
      <c r="H186" s="136">
        <v>12</v>
      </c>
      <c r="I186" s="137"/>
      <c r="J186" s="138">
        <f>ROUND(I186*H186,2)</f>
        <v>0</v>
      </c>
      <c r="K186" s="134" t="s">
        <v>179</v>
      </c>
      <c r="L186" s="32"/>
      <c r="M186" s="139" t="s">
        <v>21</v>
      </c>
      <c r="N186" s="140" t="s">
        <v>44</v>
      </c>
      <c r="P186" s="141">
        <f>O186*H186</f>
        <v>0</v>
      </c>
      <c r="Q186" s="141">
        <v>0</v>
      </c>
      <c r="R186" s="141">
        <f>Q186*H186</f>
        <v>0</v>
      </c>
      <c r="S186" s="141">
        <v>0</v>
      </c>
      <c r="T186" s="142">
        <f>S186*H186</f>
        <v>0</v>
      </c>
      <c r="AR186" s="143" t="s">
        <v>180</v>
      </c>
      <c r="AT186" s="143" t="s">
        <v>176</v>
      </c>
      <c r="AU186" s="143" t="s">
        <v>82</v>
      </c>
      <c r="AY186" s="17" t="s">
        <v>174</v>
      </c>
      <c r="BE186" s="144">
        <f>IF(N186="základní",J186,0)</f>
        <v>0</v>
      </c>
      <c r="BF186" s="144">
        <f>IF(N186="snížená",J186,0)</f>
        <v>0</v>
      </c>
      <c r="BG186" s="144">
        <f>IF(N186="zákl. přenesená",J186,0)</f>
        <v>0</v>
      </c>
      <c r="BH186" s="144">
        <f>IF(N186="sníž. přenesená",J186,0)</f>
        <v>0</v>
      </c>
      <c r="BI186" s="144">
        <f>IF(N186="nulová",J186,0)</f>
        <v>0</v>
      </c>
      <c r="BJ186" s="17" t="s">
        <v>80</v>
      </c>
      <c r="BK186" s="144">
        <f>ROUND(I186*H186,2)</f>
        <v>0</v>
      </c>
      <c r="BL186" s="17" t="s">
        <v>180</v>
      </c>
      <c r="BM186" s="143" t="s">
        <v>1556</v>
      </c>
    </row>
    <row r="187" spans="2:65" s="1" customFormat="1" ht="11.25">
      <c r="B187" s="32"/>
      <c r="D187" s="145" t="s">
        <v>182</v>
      </c>
      <c r="F187" s="146" t="s">
        <v>1557</v>
      </c>
      <c r="I187" s="147"/>
      <c r="L187" s="32"/>
      <c r="M187" s="148"/>
      <c r="T187" s="53"/>
      <c r="AT187" s="17" t="s">
        <v>182</v>
      </c>
      <c r="AU187" s="17" t="s">
        <v>82</v>
      </c>
    </row>
    <row r="188" spans="2:65" s="1" customFormat="1" ht="24.2" customHeight="1">
      <c r="B188" s="32"/>
      <c r="C188" s="132" t="s">
        <v>1054</v>
      </c>
      <c r="D188" s="132" t="s">
        <v>176</v>
      </c>
      <c r="E188" s="133" t="s">
        <v>1558</v>
      </c>
      <c r="F188" s="134" t="s">
        <v>1559</v>
      </c>
      <c r="G188" s="135" t="s">
        <v>420</v>
      </c>
      <c r="H188" s="136">
        <v>20</v>
      </c>
      <c r="I188" s="137"/>
      <c r="J188" s="138">
        <f>ROUND(I188*H188,2)</f>
        <v>0</v>
      </c>
      <c r="K188" s="134" t="s">
        <v>179</v>
      </c>
      <c r="L188" s="32"/>
      <c r="M188" s="139" t="s">
        <v>21</v>
      </c>
      <c r="N188" s="140" t="s">
        <v>44</v>
      </c>
      <c r="P188" s="141">
        <f>O188*H188</f>
        <v>0</v>
      </c>
      <c r="Q188" s="141">
        <v>0</v>
      </c>
      <c r="R188" s="141">
        <f>Q188*H188</f>
        <v>0</v>
      </c>
      <c r="S188" s="141">
        <v>0</v>
      </c>
      <c r="T188" s="142">
        <f>S188*H188</f>
        <v>0</v>
      </c>
      <c r="AR188" s="143" t="s">
        <v>180</v>
      </c>
      <c r="AT188" s="143" t="s">
        <v>176</v>
      </c>
      <c r="AU188" s="143" t="s">
        <v>82</v>
      </c>
      <c r="AY188" s="17" t="s">
        <v>174</v>
      </c>
      <c r="BE188" s="144">
        <f>IF(N188="základní",J188,0)</f>
        <v>0</v>
      </c>
      <c r="BF188" s="144">
        <f>IF(N188="snížená",J188,0)</f>
        <v>0</v>
      </c>
      <c r="BG188" s="144">
        <f>IF(N188="zákl. přenesená",J188,0)</f>
        <v>0</v>
      </c>
      <c r="BH188" s="144">
        <f>IF(N188="sníž. přenesená",J188,0)</f>
        <v>0</v>
      </c>
      <c r="BI188" s="144">
        <f>IF(N188="nulová",J188,0)</f>
        <v>0</v>
      </c>
      <c r="BJ188" s="17" t="s">
        <v>80</v>
      </c>
      <c r="BK188" s="144">
        <f>ROUND(I188*H188,2)</f>
        <v>0</v>
      </c>
      <c r="BL188" s="17" t="s">
        <v>180</v>
      </c>
      <c r="BM188" s="143" t="s">
        <v>1560</v>
      </c>
    </row>
    <row r="189" spans="2:65" s="1" customFormat="1" ht="11.25">
      <c r="B189" s="32"/>
      <c r="D189" s="145" t="s">
        <v>182</v>
      </c>
      <c r="F189" s="146" t="s">
        <v>1561</v>
      </c>
      <c r="I189" s="147"/>
      <c r="L189" s="32"/>
      <c r="M189" s="148"/>
      <c r="T189" s="53"/>
      <c r="AT189" s="17" t="s">
        <v>182</v>
      </c>
      <c r="AU189" s="17" t="s">
        <v>82</v>
      </c>
    </row>
    <row r="190" spans="2:65" s="1" customFormat="1" ht="24.2" customHeight="1">
      <c r="B190" s="32"/>
      <c r="C190" s="132" t="s">
        <v>1059</v>
      </c>
      <c r="D190" s="132" t="s">
        <v>176</v>
      </c>
      <c r="E190" s="133" t="s">
        <v>1562</v>
      </c>
      <c r="F190" s="134" t="s">
        <v>1563</v>
      </c>
      <c r="G190" s="135" t="s">
        <v>812</v>
      </c>
      <c r="H190" s="136">
        <v>4</v>
      </c>
      <c r="I190" s="137"/>
      <c r="J190" s="138">
        <f>ROUND(I190*H190,2)</f>
        <v>0</v>
      </c>
      <c r="K190" s="134" t="s">
        <v>218</v>
      </c>
      <c r="L190" s="32"/>
      <c r="M190" s="139" t="s">
        <v>21</v>
      </c>
      <c r="N190" s="140" t="s">
        <v>44</v>
      </c>
      <c r="P190" s="141">
        <f>O190*H190</f>
        <v>0</v>
      </c>
      <c r="Q190" s="141">
        <v>0</v>
      </c>
      <c r="R190" s="141">
        <f>Q190*H190</f>
        <v>0</v>
      </c>
      <c r="S190" s="141">
        <v>0</v>
      </c>
      <c r="T190" s="142">
        <f>S190*H190</f>
        <v>0</v>
      </c>
      <c r="AR190" s="143" t="s">
        <v>180</v>
      </c>
      <c r="AT190" s="143" t="s">
        <v>176</v>
      </c>
      <c r="AU190" s="143" t="s">
        <v>82</v>
      </c>
      <c r="AY190" s="17" t="s">
        <v>174</v>
      </c>
      <c r="BE190" s="144">
        <f>IF(N190="základní",J190,0)</f>
        <v>0</v>
      </c>
      <c r="BF190" s="144">
        <f>IF(N190="snížená",J190,0)</f>
        <v>0</v>
      </c>
      <c r="BG190" s="144">
        <f>IF(N190="zákl. přenesená",J190,0)</f>
        <v>0</v>
      </c>
      <c r="BH190" s="144">
        <f>IF(N190="sníž. přenesená",J190,0)</f>
        <v>0</v>
      </c>
      <c r="BI190" s="144">
        <f>IF(N190="nulová",J190,0)</f>
        <v>0</v>
      </c>
      <c r="BJ190" s="17" t="s">
        <v>80</v>
      </c>
      <c r="BK190" s="144">
        <f>ROUND(I190*H190,2)</f>
        <v>0</v>
      </c>
      <c r="BL190" s="17" t="s">
        <v>180</v>
      </c>
      <c r="BM190" s="143" t="s">
        <v>1564</v>
      </c>
    </row>
    <row r="191" spans="2:65" s="1" customFormat="1" ht="24.2" customHeight="1">
      <c r="B191" s="32"/>
      <c r="C191" s="132" t="s">
        <v>1064</v>
      </c>
      <c r="D191" s="132" t="s">
        <v>176</v>
      </c>
      <c r="E191" s="133" t="s">
        <v>1565</v>
      </c>
      <c r="F191" s="134" t="s">
        <v>1566</v>
      </c>
      <c r="G191" s="135" t="s">
        <v>812</v>
      </c>
      <c r="H191" s="136">
        <v>22</v>
      </c>
      <c r="I191" s="137"/>
      <c r="J191" s="138">
        <f>ROUND(I191*H191,2)</f>
        <v>0</v>
      </c>
      <c r="K191" s="134" t="s">
        <v>218</v>
      </c>
      <c r="L191" s="32"/>
      <c r="M191" s="139" t="s">
        <v>21</v>
      </c>
      <c r="N191" s="140" t="s">
        <v>44</v>
      </c>
      <c r="P191" s="141">
        <f>O191*H191</f>
        <v>0</v>
      </c>
      <c r="Q191" s="141">
        <v>0</v>
      </c>
      <c r="R191" s="141">
        <f>Q191*H191</f>
        <v>0</v>
      </c>
      <c r="S191" s="141">
        <v>0</v>
      </c>
      <c r="T191" s="142">
        <f>S191*H191</f>
        <v>0</v>
      </c>
      <c r="AR191" s="143" t="s">
        <v>180</v>
      </c>
      <c r="AT191" s="143" t="s">
        <v>176</v>
      </c>
      <c r="AU191" s="143" t="s">
        <v>82</v>
      </c>
      <c r="AY191" s="17" t="s">
        <v>174</v>
      </c>
      <c r="BE191" s="144">
        <f>IF(N191="základní",J191,0)</f>
        <v>0</v>
      </c>
      <c r="BF191" s="144">
        <f>IF(N191="snížená",J191,0)</f>
        <v>0</v>
      </c>
      <c r="BG191" s="144">
        <f>IF(N191="zákl. přenesená",J191,0)</f>
        <v>0</v>
      </c>
      <c r="BH191" s="144">
        <f>IF(N191="sníž. přenesená",J191,0)</f>
        <v>0</v>
      </c>
      <c r="BI191" s="144">
        <f>IF(N191="nulová",J191,0)</f>
        <v>0</v>
      </c>
      <c r="BJ191" s="17" t="s">
        <v>80</v>
      </c>
      <c r="BK191" s="144">
        <f>ROUND(I191*H191,2)</f>
        <v>0</v>
      </c>
      <c r="BL191" s="17" t="s">
        <v>180</v>
      </c>
      <c r="BM191" s="143" t="s">
        <v>1567</v>
      </c>
    </row>
    <row r="192" spans="2:65" s="1" customFormat="1" ht="24.2" customHeight="1">
      <c r="B192" s="32"/>
      <c r="C192" s="132" t="s">
        <v>1069</v>
      </c>
      <c r="D192" s="132" t="s">
        <v>176</v>
      </c>
      <c r="E192" s="133" t="s">
        <v>1568</v>
      </c>
      <c r="F192" s="134" t="s">
        <v>1569</v>
      </c>
      <c r="G192" s="135" t="s">
        <v>812</v>
      </c>
      <c r="H192" s="136">
        <v>4</v>
      </c>
      <c r="I192" s="137"/>
      <c r="J192" s="138">
        <f>ROUND(I192*H192,2)</f>
        <v>0</v>
      </c>
      <c r="K192" s="134" t="s">
        <v>218</v>
      </c>
      <c r="L192" s="32"/>
      <c r="M192" s="139" t="s">
        <v>21</v>
      </c>
      <c r="N192" s="140" t="s">
        <v>44</v>
      </c>
      <c r="P192" s="141">
        <f>O192*H192</f>
        <v>0</v>
      </c>
      <c r="Q192" s="141">
        <v>0</v>
      </c>
      <c r="R192" s="141">
        <f>Q192*H192</f>
        <v>0</v>
      </c>
      <c r="S192" s="141">
        <v>0</v>
      </c>
      <c r="T192" s="142">
        <f>S192*H192</f>
        <v>0</v>
      </c>
      <c r="AR192" s="143" t="s">
        <v>180</v>
      </c>
      <c r="AT192" s="143" t="s">
        <v>176</v>
      </c>
      <c r="AU192" s="143" t="s">
        <v>82</v>
      </c>
      <c r="AY192" s="17" t="s">
        <v>174</v>
      </c>
      <c r="BE192" s="144">
        <f>IF(N192="základní",J192,0)</f>
        <v>0</v>
      </c>
      <c r="BF192" s="144">
        <f>IF(N192="snížená",J192,0)</f>
        <v>0</v>
      </c>
      <c r="BG192" s="144">
        <f>IF(N192="zákl. přenesená",J192,0)</f>
        <v>0</v>
      </c>
      <c r="BH192" s="144">
        <f>IF(N192="sníž. přenesená",J192,0)</f>
        <v>0</v>
      </c>
      <c r="BI192" s="144">
        <f>IF(N192="nulová",J192,0)</f>
        <v>0</v>
      </c>
      <c r="BJ192" s="17" t="s">
        <v>80</v>
      </c>
      <c r="BK192" s="144">
        <f>ROUND(I192*H192,2)</f>
        <v>0</v>
      </c>
      <c r="BL192" s="17" t="s">
        <v>180</v>
      </c>
      <c r="BM192" s="143" t="s">
        <v>1570</v>
      </c>
    </row>
    <row r="193" spans="2:65" s="1" customFormat="1" ht="24.2" customHeight="1">
      <c r="B193" s="32"/>
      <c r="C193" s="132" t="s">
        <v>1079</v>
      </c>
      <c r="D193" s="132" t="s">
        <v>176</v>
      </c>
      <c r="E193" s="133" t="s">
        <v>1571</v>
      </c>
      <c r="F193" s="134" t="s">
        <v>1572</v>
      </c>
      <c r="G193" s="135" t="s">
        <v>812</v>
      </c>
      <c r="H193" s="136">
        <v>2</v>
      </c>
      <c r="I193" s="137"/>
      <c r="J193" s="138">
        <f>ROUND(I193*H193,2)</f>
        <v>0</v>
      </c>
      <c r="K193" s="134" t="s">
        <v>218</v>
      </c>
      <c r="L193" s="32"/>
      <c r="M193" s="139" t="s">
        <v>21</v>
      </c>
      <c r="N193" s="140" t="s">
        <v>44</v>
      </c>
      <c r="P193" s="141">
        <f>O193*H193</f>
        <v>0</v>
      </c>
      <c r="Q193" s="141">
        <v>0</v>
      </c>
      <c r="R193" s="141">
        <f>Q193*H193</f>
        <v>0</v>
      </c>
      <c r="S193" s="141">
        <v>0</v>
      </c>
      <c r="T193" s="142">
        <f>S193*H193</f>
        <v>0</v>
      </c>
      <c r="AR193" s="143" t="s">
        <v>180</v>
      </c>
      <c r="AT193" s="143" t="s">
        <v>176</v>
      </c>
      <c r="AU193" s="143" t="s">
        <v>82</v>
      </c>
      <c r="AY193" s="17" t="s">
        <v>174</v>
      </c>
      <c r="BE193" s="144">
        <f>IF(N193="základní",J193,0)</f>
        <v>0</v>
      </c>
      <c r="BF193" s="144">
        <f>IF(N193="snížená",J193,0)</f>
        <v>0</v>
      </c>
      <c r="BG193" s="144">
        <f>IF(N193="zákl. přenesená",J193,0)</f>
        <v>0</v>
      </c>
      <c r="BH193" s="144">
        <f>IF(N193="sníž. přenesená",J193,0)</f>
        <v>0</v>
      </c>
      <c r="BI193" s="144">
        <f>IF(N193="nulová",J193,0)</f>
        <v>0</v>
      </c>
      <c r="BJ193" s="17" t="s">
        <v>80</v>
      </c>
      <c r="BK193" s="144">
        <f>ROUND(I193*H193,2)</f>
        <v>0</v>
      </c>
      <c r="BL193" s="17" t="s">
        <v>180</v>
      </c>
      <c r="BM193" s="143" t="s">
        <v>1573</v>
      </c>
    </row>
    <row r="194" spans="2:65" s="1" customFormat="1" ht="24.2" customHeight="1">
      <c r="B194" s="32"/>
      <c r="C194" s="132" t="s">
        <v>1091</v>
      </c>
      <c r="D194" s="132" t="s">
        <v>176</v>
      </c>
      <c r="E194" s="133" t="s">
        <v>1574</v>
      </c>
      <c r="F194" s="134" t="s">
        <v>1575</v>
      </c>
      <c r="G194" s="135" t="s">
        <v>431</v>
      </c>
      <c r="H194" s="136">
        <v>44.8</v>
      </c>
      <c r="I194" s="137"/>
      <c r="J194" s="138">
        <f>ROUND(I194*H194,2)</f>
        <v>0</v>
      </c>
      <c r="K194" s="134" t="s">
        <v>179</v>
      </c>
      <c r="L194" s="32"/>
      <c r="M194" s="139" t="s">
        <v>21</v>
      </c>
      <c r="N194" s="140" t="s">
        <v>44</v>
      </c>
      <c r="P194" s="141">
        <f>O194*H194</f>
        <v>0</v>
      </c>
      <c r="Q194" s="141">
        <v>0</v>
      </c>
      <c r="R194" s="141">
        <f>Q194*H194</f>
        <v>0</v>
      </c>
      <c r="S194" s="141">
        <v>0</v>
      </c>
      <c r="T194" s="142">
        <f>S194*H194</f>
        <v>0</v>
      </c>
      <c r="AR194" s="143" t="s">
        <v>180</v>
      </c>
      <c r="AT194" s="143" t="s">
        <v>176</v>
      </c>
      <c r="AU194" s="143" t="s">
        <v>82</v>
      </c>
      <c r="AY194" s="17" t="s">
        <v>174</v>
      </c>
      <c r="BE194" s="144">
        <f>IF(N194="základní",J194,0)</f>
        <v>0</v>
      </c>
      <c r="BF194" s="144">
        <f>IF(N194="snížená",J194,0)</f>
        <v>0</v>
      </c>
      <c r="BG194" s="144">
        <f>IF(N194="zákl. přenesená",J194,0)</f>
        <v>0</v>
      </c>
      <c r="BH194" s="144">
        <f>IF(N194="sníž. přenesená",J194,0)</f>
        <v>0</v>
      </c>
      <c r="BI194" s="144">
        <f>IF(N194="nulová",J194,0)</f>
        <v>0</v>
      </c>
      <c r="BJ194" s="17" t="s">
        <v>80</v>
      </c>
      <c r="BK194" s="144">
        <f>ROUND(I194*H194,2)</f>
        <v>0</v>
      </c>
      <c r="BL194" s="17" t="s">
        <v>180</v>
      </c>
      <c r="BM194" s="143" t="s">
        <v>1576</v>
      </c>
    </row>
    <row r="195" spans="2:65" s="1" customFormat="1" ht="11.25">
      <c r="B195" s="32"/>
      <c r="D195" s="145" t="s">
        <v>182</v>
      </c>
      <c r="F195" s="146" t="s">
        <v>1577</v>
      </c>
      <c r="I195" s="147"/>
      <c r="L195" s="32"/>
      <c r="M195" s="148"/>
      <c r="T195" s="53"/>
      <c r="AT195" s="17" t="s">
        <v>182</v>
      </c>
      <c r="AU195" s="17" t="s">
        <v>82</v>
      </c>
    </row>
    <row r="196" spans="2:65" s="1" customFormat="1" ht="44.25" customHeight="1">
      <c r="B196" s="32"/>
      <c r="C196" s="132" t="s">
        <v>1093</v>
      </c>
      <c r="D196" s="132" t="s">
        <v>176</v>
      </c>
      <c r="E196" s="133" t="s">
        <v>1578</v>
      </c>
      <c r="F196" s="134" t="s">
        <v>1579</v>
      </c>
      <c r="G196" s="135" t="s">
        <v>307</v>
      </c>
      <c r="H196" s="136">
        <v>0.224</v>
      </c>
      <c r="I196" s="137"/>
      <c r="J196" s="138">
        <f>ROUND(I196*H196,2)</f>
        <v>0</v>
      </c>
      <c r="K196" s="134" t="s">
        <v>179</v>
      </c>
      <c r="L196" s="32"/>
      <c r="M196" s="139" t="s">
        <v>21</v>
      </c>
      <c r="N196" s="140" t="s">
        <v>44</v>
      </c>
      <c r="P196" s="141">
        <f>O196*H196</f>
        <v>0</v>
      </c>
      <c r="Q196" s="141">
        <v>0</v>
      </c>
      <c r="R196" s="141">
        <f>Q196*H196</f>
        <v>0</v>
      </c>
      <c r="S196" s="141">
        <v>0</v>
      </c>
      <c r="T196" s="142">
        <f>S196*H196</f>
        <v>0</v>
      </c>
      <c r="AR196" s="143" t="s">
        <v>180</v>
      </c>
      <c r="AT196" s="143" t="s">
        <v>176</v>
      </c>
      <c r="AU196" s="143" t="s">
        <v>82</v>
      </c>
      <c r="AY196" s="17" t="s">
        <v>174</v>
      </c>
      <c r="BE196" s="144">
        <f>IF(N196="základní",J196,0)</f>
        <v>0</v>
      </c>
      <c r="BF196" s="144">
        <f>IF(N196="snížená",J196,0)</f>
        <v>0</v>
      </c>
      <c r="BG196" s="144">
        <f>IF(N196="zákl. přenesená",J196,0)</f>
        <v>0</v>
      </c>
      <c r="BH196" s="144">
        <f>IF(N196="sníž. přenesená",J196,0)</f>
        <v>0</v>
      </c>
      <c r="BI196" s="144">
        <f>IF(N196="nulová",J196,0)</f>
        <v>0</v>
      </c>
      <c r="BJ196" s="17" t="s">
        <v>80</v>
      </c>
      <c r="BK196" s="144">
        <f>ROUND(I196*H196,2)</f>
        <v>0</v>
      </c>
      <c r="BL196" s="17" t="s">
        <v>180</v>
      </c>
      <c r="BM196" s="143" t="s">
        <v>1580</v>
      </c>
    </row>
    <row r="197" spans="2:65" s="1" customFormat="1" ht="11.25">
      <c r="B197" s="32"/>
      <c r="D197" s="145" t="s">
        <v>182</v>
      </c>
      <c r="F197" s="146" t="s">
        <v>1581</v>
      </c>
      <c r="I197" s="147"/>
      <c r="L197" s="32"/>
      <c r="M197" s="148"/>
      <c r="T197" s="53"/>
      <c r="AT197" s="17" t="s">
        <v>182</v>
      </c>
      <c r="AU197" s="17" t="s">
        <v>82</v>
      </c>
    </row>
    <row r="198" spans="2:65" s="11" customFormat="1" ht="25.9" customHeight="1">
      <c r="B198" s="120"/>
      <c r="D198" s="121" t="s">
        <v>72</v>
      </c>
      <c r="E198" s="122" t="s">
        <v>1582</v>
      </c>
      <c r="F198" s="122" t="s">
        <v>1583</v>
      </c>
      <c r="I198" s="123"/>
      <c r="J198" s="124">
        <f>BK198</f>
        <v>0</v>
      </c>
      <c r="L198" s="120"/>
      <c r="M198" s="125"/>
      <c r="P198" s="126">
        <f>P199+P256</f>
        <v>0</v>
      </c>
      <c r="R198" s="126">
        <f>R199+R256</f>
        <v>1.1843300000000001</v>
      </c>
      <c r="T198" s="127">
        <f>T199+T256</f>
        <v>0</v>
      </c>
      <c r="AR198" s="121" t="s">
        <v>80</v>
      </c>
      <c r="AT198" s="128" t="s">
        <v>72</v>
      </c>
      <c r="AU198" s="128" t="s">
        <v>73</v>
      </c>
      <c r="AY198" s="121" t="s">
        <v>174</v>
      </c>
      <c r="BK198" s="129">
        <f>BK199+BK256</f>
        <v>0</v>
      </c>
    </row>
    <row r="199" spans="2:65" s="11" customFormat="1" ht="22.9" customHeight="1">
      <c r="B199" s="120"/>
      <c r="D199" s="121" t="s">
        <v>72</v>
      </c>
      <c r="E199" s="130" t="s">
        <v>1584</v>
      </c>
      <c r="F199" s="130" t="s">
        <v>1585</v>
      </c>
      <c r="I199" s="123"/>
      <c r="J199" s="131">
        <f>BK199</f>
        <v>0</v>
      </c>
      <c r="L199" s="120"/>
      <c r="M199" s="125"/>
      <c r="P199" s="126">
        <f>SUM(P200:P255)</f>
        <v>0</v>
      </c>
      <c r="R199" s="126">
        <f>SUM(R200:R255)</f>
        <v>1.1734100000000001</v>
      </c>
      <c r="T199" s="127">
        <f>SUM(T200:T255)</f>
        <v>0</v>
      </c>
      <c r="AR199" s="121" t="s">
        <v>80</v>
      </c>
      <c r="AT199" s="128" t="s">
        <v>72</v>
      </c>
      <c r="AU199" s="128" t="s">
        <v>80</v>
      </c>
      <c r="AY199" s="121" t="s">
        <v>174</v>
      </c>
      <c r="BK199" s="129">
        <f>SUM(BK200:BK255)</f>
        <v>0</v>
      </c>
    </row>
    <row r="200" spans="2:65" s="1" customFormat="1" ht="24.2" customHeight="1">
      <c r="B200" s="32"/>
      <c r="C200" s="132" t="s">
        <v>1095</v>
      </c>
      <c r="D200" s="132" t="s">
        <v>176</v>
      </c>
      <c r="E200" s="133" t="s">
        <v>1586</v>
      </c>
      <c r="F200" s="134" t="s">
        <v>1587</v>
      </c>
      <c r="G200" s="135" t="s">
        <v>431</v>
      </c>
      <c r="H200" s="136">
        <v>63.1</v>
      </c>
      <c r="I200" s="137"/>
      <c r="J200" s="138">
        <f>ROUND(I200*H200,2)</f>
        <v>0</v>
      </c>
      <c r="K200" s="134" t="s">
        <v>179</v>
      </c>
      <c r="L200" s="32"/>
      <c r="M200" s="139" t="s">
        <v>21</v>
      </c>
      <c r="N200" s="140" t="s">
        <v>44</v>
      </c>
      <c r="P200" s="141">
        <f>O200*H200</f>
        <v>0</v>
      </c>
      <c r="Q200" s="141">
        <v>3.4000000000000002E-4</v>
      </c>
      <c r="R200" s="141">
        <f>Q200*H200</f>
        <v>2.1454000000000001E-2</v>
      </c>
      <c r="S200" s="141">
        <v>0</v>
      </c>
      <c r="T200" s="142">
        <f>S200*H200</f>
        <v>0</v>
      </c>
      <c r="AR200" s="143" t="s">
        <v>180</v>
      </c>
      <c r="AT200" s="143" t="s">
        <v>176</v>
      </c>
      <c r="AU200" s="143" t="s">
        <v>82</v>
      </c>
      <c r="AY200" s="17" t="s">
        <v>174</v>
      </c>
      <c r="BE200" s="144">
        <f>IF(N200="základní",J200,0)</f>
        <v>0</v>
      </c>
      <c r="BF200" s="144">
        <f>IF(N200="snížená",J200,0)</f>
        <v>0</v>
      </c>
      <c r="BG200" s="144">
        <f>IF(N200="zákl. přenesená",J200,0)</f>
        <v>0</v>
      </c>
      <c r="BH200" s="144">
        <f>IF(N200="sníž. přenesená",J200,0)</f>
        <v>0</v>
      </c>
      <c r="BI200" s="144">
        <f>IF(N200="nulová",J200,0)</f>
        <v>0</v>
      </c>
      <c r="BJ200" s="17" t="s">
        <v>80</v>
      </c>
      <c r="BK200" s="144">
        <f>ROUND(I200*H200,2)</f>
        <v>0</v>
      </c>
      <c r="BL200" s="17" t="s">
        <v>180</v>
      </c>
      <c r="BM200" s="143" t="s">
        <v>1588</v>
      </c>
    </row>
    <row r="201" spans="2:65" s="1" customFormat="1" ht="11.25">
      <c r="B201" s="32"/>
      <c r="D201" s="145" t="s">
        <v>182</v>
      </c>
      <c r="F201" s="146" t="s">
        <v>1589</v>
      </c>
      <c r="I201" s="147"/>
      <c r="L201" s="32"/>
      <c r="M201" s="148"/>
      <c r="T201" s="53"/>
      <c r="AT201" s="17" t="s">
        <v>182</v>
      </c>
      <c r="AU201" s="17" t="s">
        <v>82</v>
      </c>
    </row>
    <row r="202" spans="2:65" s="1" customFormat="1" ht="16.5" customHeight="1">
      <c r="B202" s="32"/>
      <c r="C202" s="181" t="s">
        <v>1098</v>
      </c>
      <c r="D202" s="181" t="s">
        <v>682</v>
      </c>
      <c r="E202" s="182" t="s">
        <v>1590</v>
      </c>
      <c r="F202" s="183" t="s">
        <v>1591</v>
      </c>
      <c r="G202" s="184" t="s">
        <v>431</v>
      </c>
      <c r="H202" s="185">
        <v>65.099999999999994</v>
      </c>
      <c r="I202" s="186"/>
      <c r="J202" s="187">
        <f>ROUND(I202*H202,2)</f>
        <v>0</v>
      </c>
      <c r="K202" s="183" t="s">
        <v>179</v>
      </c>
      <c r="L202" s="188"/>
      <c r="M202" s="189" t="s">
        <v>21</v>
      </c>
      <c r="N202" s="190" t="s">
        <v>44</v>
      </c>
      <c r="P202" s="141">
        <f>O202*H202</f>
        <v>0</v>
      </c>
      <c r="Q202" s="141">
        <v>1.2E-4</v>
      </c>
      <c r="R202" s="141">
        <f>Q202*H202</f>
        <v>7.8119999999999995E-3</v>
      </c>
      <c r="S202" s="141">
        <v>0</v>
      </c>
      <c r="T202" s="142">
        <f>S202*H202</f>
        <v>0</v>
      </c>
      <c r="AR202" s="143" t="s">
        <v>234</v>
      </c>
      <c r="AT202" s="143" t="s">
        <v>682</v>
      </c>
      <c r="AU202" s="143" t="s">
        <v>82</v>
      </c>
      <c r="AY202" s="17" t="s">
        <v>174</v>
      </c>
      <c r="BE202" s="144">
        <f>IF(N202="základní",J202,0)</f>
        <v>0</v>
      </c>
      <c r="BF202" s="144">
        <f>IF(N202="snížená",J202,0)</f>
        <v>0</v>
      </c>
      <c r="BG202" s="144">
        <f>IF(N202="zákl. přenesená",J202,0)</f>
        <v>0</v>
      </c>
      <c r="BH202" s="144">
        <f>IF(N202="sníž. přenesená",J202,0)</f>
        <v>0</v>
      </c>
      <c r="BI202" s="144">
        <f>IF(N202="nulová",J202,0)</f>
        <v>0</v>
      </c>
      <c r="BJ202" s="17" t="s">
        <v>80</v>
      </c>
      <c r="BK202" s="144">
        <f>ROUND(I202*H202,2)</f>
        <v>0</v>
      </c>
      <c r="BL202" s="17" t="s">
        <v>180</v>
      </c>
      <c r="BM202" s="143" t="s">
        <v>1592</v>
      </c>
    </row>
    <row r="203" spans="2:65" s="1" customFormat="1" ht="24.2" customHeight="1">
      <c r="B203" s="32"/>
      <c r="C203" s="132" t="s">
        <v>1100</v>
      </c>
      <c r="D203" s="132" t="s">
        <v>176</v>
      </c>
      <c r="E203" s="133" t="s">
        <v>1593</v>
      </c>
      <c r="F203" s="134" t="s">
        <v>1594</v>
      </c>
      <c r="G203" s="135" t="s">
        <v>431</v>
      </c>
      <c r="H203" s="136">
        <v>173.8</v>
      </c>
      <c r="I203" s="137"/>
      <c r="J203" s="138">
        <f>ROUND(I203*H203,2)</f>
        <v>0</v>
      </c>
      <c r="K203" s="134" t="s">
        <v>179</v>
      </c>
      <c r="L203" s="32"/>
      <c r="M203" s="139" t="s">
        <v>21</v>
      </c>
      <c r="N203" s="140" t="s">
        <v>44</v>
      </c>
      <c r="P203" s="141">
        <f>O203*H203</f>
        <v>0</v>
      </c>
      <c r="Q203" s="141">
        <v>4.2999999999999999E-4</v>
      </c>
      <c r="R203" s="141">
        <f>Q203*H203</f>
        <v>7.4734000000000009E-2</v>
      </c>
      <c r="S203" s="141">
        <v>0</v>
      </c>
      <c r="T203" s="142">
        <f>S203*H203</f>
        <v>0</v>
      </c>
      <c r="AR203" s="143" t="s">
        <v>180</v>
      </c>
      <c r="AT203" s="143" t="s">
        <v>176</v>
      </c>
      <c r="AU203" s="143" t="s">
        <v>82</v>
      </c>
      <c r="AY203" s="17" t="s">
        <v>174</v>
      </c>
      <c r="BE203" s="144">
        <f>IF(N203="základní",J203,0)</f>
        <v>0</v>
      </c>
      <c r="BF203" s="144">
        <f>IF(N203="snížená",J203,0)</f>
        <v>0</v>
      </c>
      <c r="BG203" s="144">
        <f>IF(N203="zákl. přenesená",J203,0)</f>
        <v>0</v>
      </c>
      <c r="BH203" s="144">
        <f>IF(N203="sníž. přenesená",J203,0)</f>
        <v>0</v>
      </c>
      <c r="BI203" s="144">
        <f>IF(N203="nulová",J203,0)</f>
        <v>0</v>
      </c>
      <c r="BJ203" s="17" t="s">
        <v>80</v>
      </c>
      <c r="BK203" s="144">
        <f>ROUND(I203*H203,2)</f>
        <v>0</v>
      </c>
      <c r="BL203" s="17" t="s">
        <v>180</v>
      </c>
      <c r="BM203" s="143" t="s">
        <v>1595</v>
      </c>
    </row>
    <row r="204" spans="2:65" s="1" customFormat="1" ht="11.25">
      <c r="B204" s="32"/>
      <c r="D204" s="145" t="s">
        <v>182</v>
      </c>
      <c r="F204" s="146" t="s">
        <v>1596</v>
      </c>
      <c r="I204" s="147"/>
      <c r="L204" s="32"/>
      <c r="M204" s="148"/>
      <c r="T204" s="53"/>
      <c r="AT204" s="17" t="s">
        <v>182</v>
      </c>
      <c r="AU204" s="17" t="s">
        <v>82</v>
      </c>
    </row>
    <row r="205" spans="2:65" s="1" customFormat="1" ht="16.5" customHeight="1">
      <c r="B205" s="32"/>
      <c r="C205" s="181" t="s">
        <v>1105</v>
      </c>
      <c r="D205" s="181" t="s">
        <v>682</v>
      </c>
      <c r="E205" s="182" t="s">
        <v>1597</v>
      </c>
      <c r="F205" s="183" t="s">
        <v>1598</v>
      </c>
      <c r="G205" s="184" t="s">
        <v>431</v>
      </c>
      <c r="H205" s="185">
        <v>179.8</v>
      </c>
      <c r="I205" s="186"/>
      <c r="J205" s="187">
        <f>ROUND(I205*H205,2)</f>
        <v>0</v>
      </c>
      <c r="K205" s="183" t="s">
        <v>179</v>
      </c>
      <c r="L205" s="188"/>
      <c r="M205" s="189" t="s">
        <v>21</v>
      </c>
      <c r="N205" s="190" t="s">
        <v>44</v>
      </c>
      <c r="P205" s="141">
        <f>O205*H205</f>
        <v>0</v>
      </c>
      <c r="Q205" s="141">
        <v>1.6000000000000001E-4</v>
      </c>
      <c r="R205" s="141">
        <f>Q205*H205</f>
        <v>2.8768000000000005E-2</v>
      </c>
      <c r="S205" s="141">
        <v>0</v>
      </c>
      <c r="T205" s="142">
        <f>S205*H205</f>
        <v>0</v>
      </c>
      <c r="AR205" s="143" t="s">
        <v>234</v>
      </c>
      <c r="AT205" s="143" t="s">
        <v>682</v>
      </c>
      <c r="AU205" s="143" t="s">
        <v>82</v>
      </c>
      <c r="AY205" s="17" t="s">
        <v>174</v>
      </c>
      <c r="BE205" s="144">
        <f>IF(N205="základní",J205,0)</f>
        <v>0</v>
      </c>
      <c r="BF205" s="144">
        <f>IF(N205="snížená",J205,0)</f>
        <v>0</v>
      </c>
      <c r="BG205" s="144">
        <f>IF(N205="zákl. přenesená",J205,0)</f>
        <v>0</v>
      </c>
      <c r="BH205" s="144">
        <f>IF(N205="sníž. přenesená",J205,0)</f>
        <v>0</v>
      </c>
      <c r="BI205" s="144">
        <f>IF(N205="nulová",J205,0)</f>
        <v>0</v>
      </c>
      <c r="BJ205" s="17" t="s">
        <v>80</v>
      </c>
      <c r="BK205" s="144">
        <f>ROUND(I205*H205,2)</f>
        <v>0</v>
      </c>
      <c r="BL205" s="17" t="s">
        <v>180</v>
      </c>
      <c r="BM205" s="143" t="s">
        <v>1599</v>
      </c>
    </row>
    <row r="206" spans="2:65" s="1" customFormat="1" ht="24.2" customHeight="1">
      <c r="B206" s="32"/>
      <c r="C206" s="132" t="s">
        <v>1110</v>
      </c>
      <c r="D206" s="132" t="s">
        <v>176</v>
      </c>
      <c r="E206" s="133" t="s">
        <v>1600</v>
      </c>
      <c r="F206" s="134" t="s">
        <v>1601</v>
      </c>
      <c r="G206" s="135" t="s">
        <v>431</v>
      </c>
      <c r="H206" s="136">
        <v>54.1</v>
      </c>
      <c r="I206" s="137"/>
      <c r="J206" s="138">
        <f>ROUND(I206*H206,2)</f>
        <v>0</v>
      </c>
      <c r="K206" s="134" t="s">
        <v>179</v>
      </c>
      <c r="L206" s="32"/>
      <c r="M206" s="139" t="s">
        <v>21</v>
      </c>
      <c r="N206" s="140" t="s">
        <v>44</v>
      </c>
      <c r="P206" s="141">
        <f>O206*H206</f>
        <v>0</v>
      </c>
      <c r="Q206" s="141">
        <v>5.1000000000000004E-4</v>
      </c>
      <c r="R206" s="141">
        <f>Q206*H206</f>
        <v>2.7591000000000004E-2</v>
      </c>
      <c r="S206" s="141">
        <v>0</v>
      </c>
      <c r="T206" s="142">
        <f>S206*H206</f>
        <v>0</v>
      </c>
      <c r="AR206" s="143" t="s">
        <v>180</v>
      </c>
      <c r="AT206" s="143" t="s">
        <v>176</v>
      </c>
      <c r="AU206" s="143" t="s">
        <v>82</v>
      </c>
      <c r="AY206" s="17" t="s">
        <v>174</v>
      </c>
      <c r="BE206" s="144">
        <f>IF(N206="základní",J206,0)</f>
        <v>0</v>
      </c>
      <c r="BF206" s="144">
        <f>IF(N206="snížená",J206,0)</f>
        <v>0</v>
      </c>
      <c r="BG206" s="144">
        <f>IF(N206="zákl. přenesená",J206,0)</f>
        <v>0</v>
      </c>
      <c r="BH206" s="144">
        <f>IF(N206="sníž. přenesená",J206,0)</f>
        <v>0</v>
      </c>
      <c r="BI206" s="144">
        <f>IF(N206="nulová",J206,0)</f>
        <v>0</v>
      </c>
      <c r="BJ206" s="17" t="s">
        <v>80</v>
      </c>
      <c r="BK206" s="144">
        <f>ROUND(I206*H206,2)</f>
        <v>0</v>
      </c>
      <c r="BL206" s="17" t="s">
        <v>180</v>
      </c>
      <c r="BM206" s="143" t="s">
        <v>1602</v>
      </c>
    </row>
    <row r="207" spans="2:65" s="1" customFormat="1" ht="11.25">
      <c r="B207" s="32"/>
      <c r="D207" s="145" t="s">
        <v>182</v>
      </c>
      <c r="F207" s="146" t="s">
        <v>1603</v>
      </c>
      <c r="I207" s="147"/>
      <c r="L207" s="32"/>
      <c r="M207" s="148"/>
      <c r="T207" s="53"/>
      <c r="AT207" s="17" t="s">
        <v>182</v>
      </c>
      <c r="AU207" s="17" t="s">
        <v>82</v>
      </c>
    </row>
    <row r="208" spans="2:65" s="1" customFormat="1" ht="16.5" customHeight="1">
      <c r="B208" s="32"/>
      <c r="C208" s="181" t="s">
        <v>1115</v>
      </c>
      <c r="D208" s="181" t="s">
        <v>682</v>
      </c>
      <c r="E208" s="182" t="s">
        <v>1604</v>
      </c>
      <c r="F208" s="183" t="s">
        <v>1605</v>
      </c>
      <c r="G208" s="184" t="s">
        <v>431</v>
      </c>
      <c r="H208" s="185">
        <v>57.1</v>
      </c>
      <c r="I208" s="186"/>
      <c r="J208" s="187">
        <f>ROUND(I208*H208,2)</f>
        <v>0</v>
      </c>
      <c r="K208" s="183" t="s">
        <v>179</v>
      </c>
      <c r="L208" s="188"/>
      <c r="M208" s="189" t="s">
        <v>21</v>
      </c>
      <c r="N208" s="190" t="s">
        <v>44</v>
      </c>
      <c r="P208" s="141">
        <f>O208*H208</f>
        <v>0</v>
      </c>
      <c r="Q208" s="141">
        <v>2.5999999999999998E-4</v>
      </c>
      <c r="R208" s="141">
        <f>Q208*H208</f>
        <v>1.4846E-2</v>
      </c>
      <c r="S208" s="141">
        <v>0</v>
      </c>
      <c r="T208" s="142">
        <f>S208*H208</f>
        <v>0</v>
      </c>
      <c r="AR208" s="143" t="s">
        <v>234</v>
      </c>
      <c r="AT208" s="143" t="s">
        <v>682</v>
      </c>
      <c r="AU208" s="143" t="s">
        <v>82</v>
      </c>
      <c r="AY208" s="17" t="s">
        <v>174</v>
      </c>
      <c r="BE208" s="144">
        <f>IF(N208="základní",J208,0)</f>
        <v>0</v>
      </c>
      <c r="BF208" s="144">
        <f>IF(N208="snížená",J208,0)</f>
        <v>0</v>
      </c>
      <c r="BG208" s="144">
        <f>IF(N208="zákl. přenesená",J208,0)</f>
        <v>0</v>
      </c>
      <c r="BH208" s="144">
        <f>IF(N208="sníž. přenesená",J208,0)</f>
        <v>0</v>
      </c>
      <c r="BI208" s="144">
        <f>IF(N208="nulová",J208,0)</f>
        <v>0</v>
      </c>
      <c r="BJ208" s="17" t="s">
        <v>80</v>
      </c>
      <c r="BK208" s="144">
        <f>ROUND(I208*H208,2)</f>
        <v>0</v>
      </c>
      <c r="BL208" s="17" t="s">
        <v>180</v>
      </c>
      <c r="BM208" s="143" t="s">
        <v>1606</v>
      </c>
    </row>
    <row r="209" spans="2:65" s="1" customFormat="1" ht="24.2" customHeight="1">
      <c r="B209" s="32"/>
      <c r="C209" s="132" t="s">
        <v>1125</v>
      </c>
      <c r="D209" s="132" t="s">
        <v>176</v>
      </c>
      <c r="E209" s="133" t="s">
        <v>1607</v>
      </c>
      <c r="F209" s="134" t="s">
        <v>1608</v>
      </c>
      <c r="G209" s="135" t="s">
        <v>431</v>
      </c>
      <c r="H209" s="136">
        <v>134.80000000000001</v>
      </c>
      <c r="I209" s="137"/>
      <c r="J209" s="138">
        <f>ROUND(I209*H209,2)</f>
        <v>0</v>
      </c>
      <c r="K209" s="134" t="s">
        <v>179</v>
      </c>
      <c r="L209" s="32"/>
      <c r="M209" s="139" t="s">
        <v>21</v>
      </c>
      <c r="N209" s="140" t="s">
        <v>44</v>
      </c>
      <c r="P209" s="141">
        <f>O209*H209</f>
        <v>0</v>
      </c>
      <c r="Q209" s="141">
        <v>6.6E-4</v>
      </c>
      <c r="R209" s="141">
        <f>Q209*H209</f>
        <v>8.8968000000000005E-2</v>
      </c>
      <c r="S209" s="141">
        <v>0</v>
      </c>
      <c r="T209" s="142">
        <f>S209*H209</f>
        <v>0</v>
      </c>
      <c r="AR209" s="143" t="s">
        <v>180</v>
      </c>
      <c r="AT209" s="143" t="s">
        <v>176</v>
      </c>
      <c r="AU209" s="143" t="s">
        <v>82</v>
      </c>
      <c r="AY209" s="17" t="s">
        <v>174</v>
      </c>
      <c r="BE209" s="144">
        <f>IF(N209="základní",J209,0)</f>
        <v>0</v>
      </c>
      <c r="BF209" s="144">
        <f>IF(N209="snížená",J209,0)</f>
        <v>0</v>
      </c>
      <c r="BG209" s="144">
        <f>IF(N209="zákl. přenesená",J209,0)</f>
        <v>0</v>
      </c>
      <c r="BH209" s="144">
        <f>IF(N209="sníž. přenesená",J209,0)</f>
        <v>0</v>
      </c>
      <c r="BI209" s="144">
        <f>IF(N209="nulová",J209,0)</f>
        <v>0</v>
      </c>
      <c r="BJ209" s="17" t="s">
        <v>80</v>
      </c>
      <c r="BK209" s="144">
        <f>ROUND(I209*H209,2)</f>
        <v>0</v>
      </c>
      <c r="BL209" s="17" t="s">
        <v>180</v>
      </c>
      <c r="BM209" s="143" t="s">
        <v>1609</v>
      </c>
    </row>
    <row r="210" spans="2:65" s="1" customFormat="1" ht="11.25">
      <c r="B210" s="32"/>
      <c r="D210" s="145" t="s">
        <v>182</v>
      </c>
      <c r="F210" s="146" t="s">
        <v>1610</v>
      </c>
      <c r="I210" s="147"/>
      <c r="L210" s="32"/>
      <c r="M210" s="148"/>
      <c r="T210" s="53"/>
      <c r="AT210" s="17" t="s">
        <v>182</v>
      </c>
      <c r="AU210" s="17" t="s">
        <v>82</v>
      </c>
    </row>
    <row r="211" spans="2:65" s="1" customFormat="1" ht="16.5" customHeight="1">
      <c r="B211" s="32"/>
      <c r="C211" s="181" t="s">
        <v>1161</v>
      </c>
      <c r="D211" s="181" t="s">
        <v>682</v>
      </c>
      <c r="E211" s="182" t="s">
        <v>1611</v>
      </c>
      <c r="F211" s="183" t="s">
        <v>1612</v>
      </c>
      <c r="G211" s="184" t="s">
        <v>431</v>
      </c>
      <c r="H211" s="185">
        <v>137.80000000000001</v>
      </c>
      <c r="I211" s="186"/>
      <c r="J211" s="187">
        <f>ROUND(I211*H211,2)</f>
        <v>0</v>
      </c>
      <c r="K211" s="183" t="s">
        <v>179</v>
      </c>
      <c r="L211" s="188"/>
      <c r="M211" s="189" t="s">
        <v>21</v>
      </c>
      <c r="N211" s="190" t="s">
        <v>44</v>
      </c>
      <c r="P211" s="141">
        <f>O211*H211</f>
        <v>0</v>
      </c>
      <c r="Q211" s="141">
        <v>4.0999999999999999E-4</v>
      </c>
      <c r="R211" s="141">
        <f>Q211*H211</f>
        <v>5.6498000000000007E-2</v>
      </c>
      <c r="S211" s="141">
        <v>0</v>
      </c>
      <c r="T211" s="142">
        <f>S211*H211</f>
        <v>0</v>
      </c>
      <c r="AR211" s="143" t="s">
        <v>234</v>
      </c>
      <c r="AT211" s="143" t="s">
        <v>682</v>
      </c>
      <c r="AU211" s="143" t="s">
        <v>82</v>
      </c>
      <c r="AY211" s="17" t="s">
        <v>174</v>
      </c>
      <c r="BE211" s="144">
        <f>IF(N211="základní",J211,0)</f>
        <v>0</v>
      </c>
      <c r="BF211" s="144">
        <f>IF(N211="snížená",J211,0)</f>
        <v>0</v>
      </c>
      <c r="BG211" s="144">
        <f>IF(N211="zákl. přenesená",J211,0)</f>
        <v>0</v>
      </c>
      <c r="BH211" s="144">
        <f>IF(N211="sníž. přenesená",J211,0)</f>
        <v>0</v>
      </c>
      <c r="BI211" s="144">
        <f>IF(N211="nulová",J211,0)</f>
        <v>0</v>
      </c>
      <c r="BJ211" s="17" t="s">
        <v>80</v>
      </c>
      <c r="BK211" s="144">
        <f>ROUND(I211*H211,2)</f>
        <v>0</v>
      </c>
      <c r="BL211" s="17" t="s">
        <v>180</v>
      </c>
      <c r="BM211" s="143" t="s">
        <v>1613</v>
      </c>
    </row>
    <row r="212" spans="2:65" s="1" customFormat="1" ht="24.2" customHeight="1">
      <c r="B212" s="32"/>
      <c r="C212" s="132" t="s">
        <v>1166</v>
      </c>
      <c r="D212" s="132" t="s">
        <v>176</v>
      </c>
      <c r="E212" s="133" t="s">
        <v>1614</v>
      </c>
      <c r="F212" s="134" t="s">
        <v>1615</v>
      </c>
      <c r="G212" s="135" t="s">
        <v>431</v>
      </c>
      <c r="H212" s="136">
        <v>41.4</v>
      </c>
      <c r="I212" s="137"/>
      <c r="J212" s="138">
        <f>ROUND(I212*H212,2)</f>
        <v>0</v>
      </c>
      <c r="K212" s="134" t="s">
        <v>179</v>
      </c>
      <c r="L212" s="32"/>
      <c r="M212" s="139" t="s">
        <v>21</v>
      </c>
      <c r="N212" s="140" t="s">
        <v>44</v>
      </c>
      <c r="P212" s="141">
        <f>O212*H212</f>
        <v>0</v>
      </c>
      <c r="Q212" s="141">
        <v>8.0999999999999996E-4</v>
      </c>
      <c r="R212" s="141">
        <f>Q212*H212</f>
        <v>3.3533999999999994E-2</v>
      </c>
      <c r="S212" s="141">
        <v>0</v>
      </c>
      <c r="T212" s="142">
        <f>S212*H212</f>
        <v>0</v>
      </c>
      <c r="AR212" s="143" t="s">
        <v>180</v>
      </c>
      <c r="AT212" s="143" t="s">
        <v>176</v>
      </c>
      <c r="AU212" s="143" t="s">
        <v>82</v>
      </c>
      <c r="AY212" s="17" t="s">
        <v>174</v>
      </c>
      <c r="BE212" s="144">
        <f>IF(N212="základní",J212,0)</f>
        <v>0</v>
      </c>
      <c r="BF212" s="144">
        <f>IF(N212="snížená",J212,0)</f>
        <v>0</v>
      </c>
      <c r="BG212" s="144">
        <f>IF(N212="zákl. přenesená",J212,0)</f>
        <v>0</v>
      </c>
      <c r="BH212" s="144">
        <f>IF(N212="sníž. přenesená",J212,0)</f>
        <v>0</v>
      </c>
      <c r="BI212" s="144">
        <f>IF(N212="nulová",J212,0)</f>
        <v>0</v>
      </c>
      <c r="BJ212" s="17" t="s">
        <v>80</v>
      </c>
      <c r="BK212" s="144">
        <f>ROUND(I212*H212,2)</f>
        <v>0</v>
      </c>
      <c r="BL212" s="17" t="s">
        <v>180</v>
      </c>
      <c r="BM212" s="143" t="s">
        <v>1616</v>
      </c>
    </row>
    <row r="213" spans="2:65" s="1" customFormat="1" ht="11.25">
      <c r="B213" s="32"/>
      <c r="D213" s="145" t="s">
        <v>182</v>
      </c>
      <c r="F213" s="146" t="s">
        <v>1617</v>
      </c>
      <c r="I213" s="147"/>
      <c r="L213" s="32"/>
      <c r="M213" s="148"/>
      <c r="T213" s="53"/>
      <c r="AT213" s="17" t="s">
        <v>182</v>
      </c>
      <c r="AU213" s="17" t="s">
        <v>82</v>
      </c>
    </row>
    <row r="214" spans="2:65" s="1" customFormat="1" ht="16.5" customHeight="1">
      <c r="B214" s="32"/>
      <c r="C214" s="181" t="s">
        <v>1171</v>
      </c>
      <c r="D214" s="181" t="s">
        <v>682</v>
      </c>
      <c r="E214" s="182" t="s">
        <v>1618</v>
      </c>
      <c r="F214" s="183" t="s">
        <v>1619</v>
      </c>
      <c r="G214" s="184" t="s">
        <v>431</v>
      </c>
      <c r="H214" s="185">
        <v>44.4</v>
      </c>
      <c r="I214" s="186"/>
      <c r="J214" s="187">
        <f>ROUND(I214*H214,2)</f>
        <v>0</v>
      </c>
      <c r="K214" s="183" t="s">
        <v>179</v>
      </c>
      <c r="L214" s="188"/>
      <c r="M214" s="189" t="s">
        <v>21</v>
      </c>
      <c r="N214" s="190" t="s">
        <v>44</v>
      </c>
      <c r="P214" s="141">
        <f>O214*H214</f>
        <v>0</v>
      </c>
      <c r="Q214" s="141">
        <v>6.4000000000000005E-4</v>
      </c>
      <c r="R214" s="141">
        <f>Q214*H214</f>
        <v>2.8416E-2</v>
      </c>
      <c r="S214" s="141">
        <v>0</v>
      </c>
      <c r="T214" s="142">
        <f>S214*H214</f>
        <v>0</v>
      </c>
      <c r="AR214" s="143" t="s">
        <v>234</v>
      </c>
      <c r="AT214" s="143" t="s">
        <v>682</v>
      </c>
      <c r="AU214" s="143" t="s">
        <v>82</v>
      </c>
      <c r="AY214" s="17" t="s">
        <v>174</v>
      </c>
      <c r="BE214" s="144">
        <f>IF(N214="základní",J214,0)</f>
        <v>0</v>
      </c>
      <c r="BF214" s="144">
        <f>IF(N214="snížená",J214,0)</f>
        <v>0</v>
      </c>
      <c r="BG214" s="144">
        <f>IF(N214="zákl. přenesená",J214,0)</f>
        <v>0</v>
      </c>
      <c r="BH214" s="144">
        <f>IF(N214="sníž. přenesená",J214,0)</f>
        <v>0</v>
      </c>
      <c r="BI214" s="144">
        <f>IF(N214="nulová",J214,0)</f>
        <v>0</v>
      </c>
      <c r="BJ214" s="17" t="s">
        <v>80</v>
      </c>
      <c r="BK214" s="144">
        <f>ROUND(I214*H214,2)</f>
        <v>0</v>
      </c>
      <c r="BL214" s="17" t="s">
        <v>180</v>
      </c>
      <c r="BM214" s="143" t="s">
        <v>1620</v>
      </c>
    </row>
    <row r="215" spans="2:65" s="1" customFormat="1" ht="24.2" customHeight="1">
      <c r="B215" s="32"/>
      <c r="C215" s="132" t="s">
        <v>1176</v>
      </c>
      <c r="D215" s="132" t="s">
        <v>176</v>
      </c>
      <c r="E215" s="133" t="s">
        <v>1621</v>
      </c>
      <c r="F215" s="134" t="s">
        <v>1622</v>
      </c>
      <c r="G215" s="135" t="s">
        <v>431</v>
      </c>
      <c r="H215" s="136">
        <v>54.6</v>
      </c>
      <c r="I215" s="137"/>
      <c r="J215" s="138">
        <f>ROUND(I215*H215,2)</f>
        <v>0</v>
      </c>
      <c r="K215" s="134" t="s">
        <v>179</v>
      </c>
      <c r="L215" s="32"/>
      <c r="M215" s="139" t="s">
        <v>21</v>
      </c>
      <c r="N215" s="140" t="s">
        <v>44</v>
      </c>
      <c r="P215" s="141">
        <f>O215*H215</f>
        <v>0</v>
      </c>
      <c r="Q215" s="141">
        <v>1.01E-3</v>
      </c>
      <c r="R215" s="141">
        <f>Q215*H215</f>
        <v>5.5146000000000001E-2</v>
      </c>
      <c r="S215" s="141">
        <v>0</v>
      </c>
      <c r="T215" s="142">
        <f>S215*H215</f>
        <v>0</v>
      </c>
      <c r="AR215" s="143" t="s">
        <v>180</v>
      </c>
      <c r="AT215" s="143" t="s">
        <v>176</v>
      </c>
      <c r="AU215" s="143" t="s">
        <v>82</v>
      </c>
      <c r="AY215" s="17" t="s">
        <v>174</v>
      </c>
      <c r="BE215" s="144">
        <f>IF(N215="základní",J215,0)</f>
        <v>0</v>
      </c>
      <c r="BF215" s="144">
        <f>IF(N215="snížená",J215,0)</f>
        <v>0</v>
      </c>
      <c r="BG215" s="144">
        <f>IF(N215="zákl. přenesená",J215,0)</f>
        <v>0</v>
      </c>
      <c r="BH215" s="144">
        <f>IF(N215="sníž. přenesená",J215,0)</f>
        <v>0</v>
      </c>
      <c r="BI215" s="144">
        <f>IF(N215="nulová",J215,0)</f>
        <v>0</v>
      </c>
      <c r="BJ215" s="17" t="s">
        <v>80</v>
      </c>
      <c r="BK215" s="144">
        <f>ROUND(I215*H215,2)</f>
        <v>0</v>
      </c>
      <c r="BL215" s="17" t="s">
        <v>180</v>
      </c>
      <c r="BM215" s="143" t="s">
        <v>1623</v>
      </c>
    </row>
    <row r="216" spans="2:65" s="1" customFormat="1" ht="11.25">
      <c r="B216" s="32"/>
      <c r="D216" s="145" t="s">
        <v>182</v>
      </c>
      <c r="F216" s="146" t="s">
        <v>1624</v>
      </c>
      <c r="I216" s="147"/>
      <c r="L216" s="32"/>
      <c r="M216" s="148"/>
      <c r="T216" s="53"/>
      <c r="AT216" s="17" t="s">
        <v>182</v>
      </c>
      <c r="AU216" s="17" t="s">
        <v>82</v>
      </c>
    </row>
    <row r="217" spans="2:65" s="1" customFormat="1" ht="16.5" customHeight="1">
      <c r="B217" s="32"/>
      <c r="C217" s="181" t="s">
        <v>1197</v>
      </c>
      <c r="D217" s="181" t="s">
        <v>682</v>
      </c>
      <c r="E217" s="182" t="s">
        <v>1625</v>
      </c>
      <c r="F217" s="183" t="s">
        <v>1626</v>
      </c>
      <c r="G217" s="184" t="s">
        <v>431</v>
      </c>
      <c r="H217" s="185">
        <v>58.6</v>
      </c>
      <c r="I217" s="186"/>
      <c r="J217" s="187">
        <f>ROUND(I217*H217,2)</f>
        <v>0</v>
      </c>
      <c r="K217" s="183" t="s">
        <v>179</v>
      </c>
      <c r="L217" s="188"/>
      <c r="M217" s="189" t="s">
        <v>21</v>
      </c>
      <c r="N217" s="190" t="s">
        <v>44</v>
      </c>
      <c r="P217" s="141">
        <f>O217*H217</f>
        <v>0</v>
      </c>
      <c r="Q217" s="141">
        <v>1E-3</v>
      </c>
      <c r="R217" s="141">
        <f>Q217*H217</f>
        <v>5.8599999999999999E-2</v>
      </c>
      <c r="S217" s="141">
        <v>0</v>
      </c>
      <c r="T217" s="142">
        <f>S217*H217</f>
        <v>0</v>
      </c>
      <c r="AR217" s="143" t="s">
        <v>234</v>
      </c>
      <c r="AT217" s="143" t="s">
        <v>682</v>
      </c>
      <c r="AU217" s="143" t="s">
        <v>82</v>
      </c>
      <c r="AY217" s="17" t="s">
        <v>174</v>
      </c>
      <c r="BE217" s="144">
        <f>IF(N217="základní",J217,0)</f>
        <v>0</v>
      </c>
      <c r="BF217" s="144">
        <f>IF(N217="snížená",J217,0)</f>
        <v>0</v>
      </c>
      <c r="BG217" s="144">
        <f>IF(N217="zákl. přenesená",J217,0)</f>
        <v>0</v>
      </c>
      <c r="BH217" s="144">
        <f>IF(N217="sníž. přenesená",J217,0)</f>
        <v>0</v>
      </c>
      <c r="BI217" s="144">
        <f>IF(N217="nulová",J217,0)</f>
        <v>0</v>
      </c>
      <c r="BJ217" s="17" t="s">
        <v>80</v>
      </c>
      <c r="BK217" s="144">
        <f>ROUND(I217*H217,2)</f>
        <v>0</v>
      </c>
      <c r="BL217" s="17" t="s">
        <v>180</v>
      </c>
      <c r="BM217" s="143" t="s">
        <v>1627</v>
      </c>
    </row>
    <row r="218" spans="2:65" s="1" customFormat="1" ht="24.2" customHeight="1">
      <c r="B218" s="32"/>
      <c r="C218" s="132" t="s">
        <v>1202</v>
      </c>
      <c r="D218" s="132" t="s">
        <v>176</v>
      </c>
      <c r="E218" s="133" t="s">
        <v>1628</v>
      </c>
      <c r="F218" s="134" t="s">
        <v>1629</v>
      </c>
      <c r="G218" s="135" t="s">
        <v>431</v>
      </c>
      <c r="H218" s="136">
        <v>12.9</v>
      </c>
      <c r="I218" s="137"/>
      <c r="J218" s="138">
        <f>ROUND(I218*H218,2)</f>
        <v>0</v>
      </c>
      <c r="K218" s="134" t="s">
        <v>179</v>
      </c>
      <c r="L218" s="32"/>
      <c r="M218" s="139" t="s">
        <v>21</v>
      </c>
      <c r="N218" s="140" t="s">
        <v>44</v>
      </c>
      <c r="P218" s="141">
        <f>O218*H218</f>
        <v>0</v>
      </c>
      <c r="Q218" s="141">
        <v>1.1999999999999999E-3</v>
      </c>
      <c r="R218" s="141">
        <f>Q218*H218</f>
        <v>1.5479999999999999E-2</v>
      </c>
      <c r="S218" s="141">
        <v>0</v>
      </c>
      <c r="T218" s="142">
        <f>S218*H218</f>
        <v>0</v>
      </c>
      <c r="AR218" s="143" t="s">
        <v>180</v>
      </c>
      <c r="AT218" s="143" t="s">
        <v>176</v>
      </c>
      <c r="AU218" s="143" t="s">
        <v>82</v>
      </c>
      <c r="AY218" s="17" t="s">
        <v>174</v>
      </c>
      <c r="BE218" s="144">
        <f>IF(N218="základní",J218,0)</f>
        <v>0</v>
      </c>
      <c r="BF218" s="144">
        <f>IF(N218="snížená",J218,0)</f>
        <v>0</v>
      </c>
      <c r="BG218" s="144">
        <f>IF(N218="zákl. přenesená",J218,0)</f>
        <v>0</v>
      </c>
      <c r="BH218" s="144">
        <f>IF(N218="sníž. přenesená",J218,0)</f>
        <v>0</v>
      </c>
      <c r="BI218" s="144">
        <f>IF(N218="nulová",J218,0)</f>
        <v>0</v>
      </c>
      <c r="BJ218" s="17" t="s">
        <v>80</v>
      </c>
      <c r="BK218" s="144">
        <f>ROUND(I218*H218,2)</f>
        <v>0</v>
      </c>
      <c r="BL218" s="17" t="s">
        <v>180</v>
      </c>
      <c r="BM218" s="143" t="s">
        <v>1630</v>
      </c>
    </row>
    <row r="219" spans="2:65" s="1" customFormat="1" ht="11.25">
      <c r="B219" s="32"/>
      <c r="D219" s="145" t="s">
        <v>182</v>
      </c>
      <c r="F219" s="146" t="s">
        <v>1631</v>
      </c>
      <c r="I219" s="147"/>
      <c r="L219" s="32"/>
      <c r="M219" s="148"/>
      <c r="T219" s="53"/>
      <c r="AT219" s="17" t="s">
        <v>182</v>
      </c>
      <c r="AU219" s="17" t="s">
        <v>82</v>
      </c>
    </row>
    <row r="220" spans="2:65" s="1" customFormat="1" ht="16.5" customHeight="1">
      <c r="B220" s="32"/>
      <c r="C220" s="181" t="s">
        <v>1209</v>
      </c>
      <c r="D220" s="181" t="s">
        <v>682</v>
      </c>
      <c r="E220" s="182" t="s">
        <v>1632</v>
      </c>
      <c r="F220" s="183" t="s">
        <v>1633</v>
      </c>
      <c r="G220" s="184" t="s">
        <v>431</v>
      </c>
      <c r="H220" s="185">
        <v>13.9</v>
      </c>
      <c r="I220" s="186"/>
      <c r="J220" s="187">
        <f>ROUND(I220*H220,2)</f>
        <v>0</v>
      </c>
      <c r="K220" s="183" t="s">
        <v>179</v>
      </c>
      <c r="L220" s="188"/>
      <c r="M220" s="189" t="s">
        <v>21</v>
      </c>
      <c r="N220" s="190" t="s">
        <v>44</v>
      </c>
      <c r="P220" s="141">
        <f>O220*H220</f>
        <v>0</v>
      </c>
      <c r="Q220" s="141">
        <v>1.4E-3</v>
      </c>
      <c r="R220" s="141">
        <f>Q220*H220</f>
        <v>1.9460000000000002E-2</v>
      </c>
      <c r="S220" s="141">
        <v>0</v>
      </c>
      <c r="T220" s="142">
        <f>S220*H220</f>
        <v>0</v>
      </c>
      <c r="AR220" s="143" t="s">
        <v>234</v>
      </c>
      <c r="AT220" s="143" t="s">
        <v>682</v>
      </c>
      <c r="AU220" s="143" t="s">
        <v>82</v>
      </c>
      <c r="AY220" s="17" t="s">
        <v>174</v>
      </c>
      <c r="BE220" s="144">
        <f>IF(N220="základní",J220,0)</f>
        <v>0</v>
      </c>
      <c r="BF220" s="144">
        <f>IF(N220="snížená",J220,0)</f>
        <v>0</v>
      </c>
      <c r="BG220" s="144">
        <f>IF(N220="zákl. přenesená",J220,0)</f>
        <v>0</v>
      </c>
      <c r="BH220" s="144">
        <f>IF(N220="sníž. přenesená",J220,0)</f>
        <v>0</v>
      </c>
      <c r="BI220" s="144">
        <f>IF(N220="nulová",J220,0)</f>
        <v>0</v>
      </c>
      <c r="BJ220" s="17" t="s">
        <v>80</v>
      </c>
      <c r="BK220" s="144">
        <f>ROUND(I220*H220,2)</f>
        <v>0</v>
      </c>
      <c r="BL220" s="17" t="s">
        <v>180</v>
      </c>
      <c r="BM220" s="143" t="s">
        <v>1634</v>
      </c>
    </row>
    <row r="221" spans="2:65" s="1" customFormat="1" ht="24.2" customHeight="1">
      <c r="B221" s="32"/>
      <c r="C221" s="132" t="s">
        <v>1215</v>
      </c>
      <c r="D221" s="132" t="s">
        <v>176</v>
      </c>
      <c r="E221" s="133" t="s">
        <v>1635</v>
      </c>
      <c r="F221" s="134" t="s">
        <v>1636</v>
      </c>
      <c r="G221" s="135" t="s">
        <v>431</v>
      </c>
      <c r="H221" s="136">
        <v>110.1</v>
      </c>
      <c r="I221" s="137"/>
      <c r="J221" s="138">
        <f>ROUND(I221*H221,2)</f>
        <v>0</v>
      </c>
      <c r="K221" s="134" t="s">
        <v>179</v>
      </c>
      <c r="L221" s="32"/>
      <c r="M221" s="139" t="s">
        <v>21</v>
      </c>
      <c r="N221" s="140" t="s">
        <v>44</v>
      </c>
      <c r="P221" s="141">
        <f>O221*H221</f>
        <v>0</v>
      </c>
      <c r="Q221" s="141">
        <v>1.4E-3</v>
      </c>
      <c r="R221" s="141">
        <f>Q221*H221</f>
        <v>0.15414</v>
      </c>
      <c r="S221" s="141">
        <v>0</v>
      </c>
      <c r="T221" s="142">
        <f>S221*H221</f>
        <v>0</v>
      </c>
      <c r="AR221" s="143" t="s">
        <v>180</v>
      </c>
      <c r="AT221" s="143" t="s">
        <v>176</v>
      </c>
      <c r="AU221" s="143" t="s">
        <v>82</v>
      </c>
      <c r="AY221" s="17" t="s">
        <v>174</v>
      </c>
      <c r="BE221" s="144">
        <f>IF(N221="základní",J221,0)</f>
        <v>0</v>
      </c>
      <c r="BF221" s="144">
        <f>IF(N221="snížená",J221,0)</f>
        <v>0</v>
      </c>
      <c r="BG221" s="144">
        <f>IF(N221="zákl. přenesená",J221,0)</f>
        <v>0</v>
      </c>
      <c r="BH221" s="144">
        <f>IF(N221="sníž. přenesená",J221,0)</f>
        <v>0</v>
      </c>
      <c r="BI221" s="144">
        <f>IF(N221="nulová",J221,0)</f>
        <v>0</v>
      </c>
      <c r="BJ221" s="17" t="s">
        <v>80</v>
      </c>
      <c r="BK221" s="144">
        <f>ROUND(I221*H221,2)</f>
        <v>0</v>
      </c>
      <c r="BL221" s="17" t="s">
        <v>180</v>
      </c>
      <c r="BM221" s="143" t="s">
        <v>1637</v>
      </c>
    </row>
    <row r="222" spans="2:65" s="1" customFormat="1" ht="11.25">
      <c r="B222" s="32"/>
      <c r="D222" s="145" t="s">
        <v>182</v>
      </c>
      <c r="F222" s="146" t="s">
        <v>1638</v>
      </c>
      <c r="I222" s="147"/>
      <c r="L222" s="32"/>
      <c r="M222" s="148"/>
      <c r="T222" s="53"/>
      <c r="AT222" s="17" t="s">
        <v>182</v>
      </c>
      <c r="AU222" s="17" t="s">
        <v>82</v>
      </c>
    </row>
    <row r="223" spans="2:65" s="1" customFormat="1" ht="16.5" customHeight="1">
      <c r="B223" s="32"/>
      <c r="C223" s="181" t="s">
        <v>1220</v>
      </c>
      <c r="D223" s="181" t="s">
        <v>682</v>
      </c>
      <c r="E223" s="182" t="s">
        <v>1639</v>
      </c>
      <c r="F223" s="183" t="s">
        <v>1640</v>
      </c>
      <c r="G223" s="184" t="s">
        <v>431</v>
      </c>
      <c r="H223" s="185">
        <v>115.1</v>
      </c>
      <c r="I223" s="186"/>
      <c r="J223" s="187">
        <f>ROUND(I223*H223,2)</f>
        <v>0</v>
      </c>
      <c r="K223" s="183" t="s">
        <v>179</v>
      </c>
      <c r="L223" s="188"/>
      <c r="M223" s="189" t="s">
        <v>21</v>
      </c>
      <c r="N223" s="190" t="s">
        <v>44</v>
      </c>
      <c r="P223" s="141">
        <f>O223*H223</f>
        <v>0</v>
      </c>
      <c r="Q223" s="141">
        <v>2.0100000000000001E-3</v>
      </c>
      <c r="R223" s="141">
        <f>Q223*H223</f>
        <v>0.231351</v>
      </c>
      <c r="S223" s="141">
        <v>0</v>
      </c>
      <c r="T223" s="142">
        <f>S223*H223</f>
        <v>0</v>
      </c>
      <c r="AR223" s="143" t="s">
        <v>234</v>
      </c>
      <c r="AT223" s="143" t="s">
        <v>682</v>
      </c>
      <c r="AU223" s="143" t="s">
        <v>82</v>
      </c>
      <c r="AY223" s="17" t="s">
        <v>174</v>
      </c>
      <c r="BE223" s="144">
        <f>IF(N223="základní",J223,0)</f>
        <v>0</v>
      </c>
      <c r="BF223" s="144">
        <f>IF(N223="snížená",J223,0)</f>
        <v>0</v>
      </c>
      <c r="BG223" s="144">
        <f>IF(N223="zákl. přenesená",J223,0)</f>
        <v>0</v>
      </c>
      <c r="BH223" s="144">
        <f>IF(N223="sníž. přenesená",J223,0)</f>
        <v>0</v>
      </c>
      <c r="BI223" s="144">
        <f>IF(N223="nulová",J223,0)</f>
        <v>0</v>
      </c>
      <c r="BJ223" s="17" t="s">
        <v>80</v>
      </c>
      <c r="BK223" s="144">
        <f>ROUND(I223*H223,2)</f>
        <v>0</v>
      </c>
      <c r="BL223" s="17" t="s">
        <v>180</v>
      </c>
      <c r="BM223" s="143" t="s">
        <v>1641</v>
      </c>
    </row>
    <row r="224" spans="2:65" s="1" customFormat="1" ht="24.2" customHeight="1">
      <c r="B224" s="32"/>
      <c r="C224" s="132" t="s">
        <v>1225</v>
      </c>
      <c r="D224" s="132" t="s">
        <v>176</v>
      </c>
      <c r="E224" s="133" t="s">
        <v>1642</v>
      </c>
      <c r="F224" s="134" t="s">
        <v>1643</v>
      </c>
      <c r="G224" s="135" t="s">
        <v>431</v>
      </c>
      <c r="H224" s="136">
        <v>90.4</v>
      </c>
      <c r="I224" s="137"/>
      <c r="J224" s="138">
        <f>ROUND(I224*H224,2)</f>
        <v>0</v>
      </c>
      <c r="K224" s="134" t="s">
        <v>218</v>
      </c>
      <c r="L224" s="32"/>
      <c r="M224" s="139" t="s">
        <v>21</v>
      </c>
      <c r="N224" s="140" t="s">
        <v>44</v>
      </c>
      <c r="P224" s="141">
        <f>O224*H224</f>
        <v>0</v>
      </c>
      <c r="Q224" s="141">
        <v>0</v>
      </c>
      <c r="R224" s="141">
        <f>Q224*H224</f>
        <v>0</v>
      </c>
      <c r="S224" s="141">
        <v>0</v>
      </c>
      <c r="T224" s="142">
        <f>S224*H224</f>
        <v>0</v>
      </c>
      <c r="AR224" s="143" t="s">
        <v>180</v>
      </c>
      <c r="AT224" s="143" t="s">
        <v>176</v>
      </c>
      <c r="AU224" s="143" t="s">
        <v>82</v>
      </c>
      <c r="AY224" s="17" t="s">
        <v>174</v>
      </c>
      <c r="BE224" s="144">
        <f>IF(N224="základní",J224,0)</f>
        <v>0</v>
      </c>
      <c r="BF224" s="144">
        <f>IF(N224="snížená",J224,0)</f>
        <v>0</v>
      </c>
      <c r="BG224" s="144">
        <f>IF(N224="zákl. přenesená",J224,0)</f>
        <v>0</v>
      </c>
      <c r="BH224" s="144">
        <f>IF(N224="sníž. přenesená",J224,0)</f>
        <v>0</v>
      </c>
      <c r="BI224" s="144">
        <f>IF(N224="nulová",J224,0)</f>
        <v>0</v>
      </c>
      <c r="BJ224" s="17" t="s">
        <v>80</v>
      </c>
      <c r="BK224" s="144">
        <f>ROUND(I224*H224,2)</f>
        <v>0</v>
      </c>
      <c r="BL224" s="17" t="s">
        <v>180</v>
      </c>
      <c r="BM224" s="143" t="s">
        <v>1644</v>
      </c>
    </row>
    <row r="225" spans="2:65" s="1" customFormat="1" ht="16.5" customHeight="1">
      <c r="B225" s="32"/>
      <c r="C225" s="181" t="s">
        <v>1265</v>
      </c>
      <c r="D225" s="181" t="s">
        <v>682</v>
      </c>
      <c r="E225" s="182" t="s">
        <v>1645</v>
      </c>
      <c r="F225" s="183" t="s">
        <v>1646</v>
      </c>
      <c r="G225" s="184" t="s">
        <v>812</v>
      </c>
      <c r="H225" s="185">
        <v>16</v>
      </c>
      <c r="I225" s="186"/>
      <c r="J225" s="187">
        <f>ROUND(I225*H225,2)</f>
        <v>0</v>
      </c>
      <c r="K225" s="183" t="s">
        <v>218</v>
      </c>
      <c r="L225" s="188"/>
      <c r="M225" s="189" t="s">
        <v>21</v>
      </c>
      <c r="N225" s="190" t="s">
        <v>44</v>
      </c>
      <c r="P225" s="141">
        <f>O225*H225</f>
        <v>0</v>
      </c>
      <c r="Q225" s="141">
        <v>0</v>
      </c>
      <c r="R225" s="141">
        <f>Q225*H225</f>
        <v>0</v>
      </c>
      <c r="S225" s="141">
        <v>0</v>
      </c>
      <c r="T225" s="142">
        <f>S225*H225</f>
        <v>0</v>
      </c>
      <c r="AR225" s="143" t="s">
        <v>234</v>
      </c>
      <c r="AT225" s="143" t="s">
        <v>682</v>
      </c>
      <c r="AU225" s="143" t="s">
        <v>82</v>
      </c>
      <c r="AY225" s="17" t="s">
        <v>174</v>
      </c>
      <c r="BE225" s="144">
        <f>IF(N225="základní",J225,0)</f>
        <v>0</v>
      </c>
      <c r="BF225" s="144">
        <f>IF(N225="snížená",J225,0)</f>
        <v>0</v>
      </c>
      <c r="BG225" s="144">
        <f>IF(N225="zákl. přenesená",J225,0)</f>
        <v>0</v>
      </c>
      <c r="BH225" s="144">
        <f>IF(N225="sníž. přenesená",J225,0)</f>
        <v>0</v>
      </c>
      <c r="BI225" s="144">
        <f>IF(N225="nulová",J225,0)</f>
        <v>0</v>
      </c>
      <c r="BJ225" s="17" t="s">
        <v>80</v>
      </c>
      <c r="BK225" s="144">
        <f>ROUND(I225*H225,2)</f>
        <v>0</v>
      </c>
      <c r="BL225" s="17" t="s">
        <v>180</v>
      </c>
      <c r="BM225" s="143" t="s">
        <v>1647</v>
      </c>
    </row>
    <row r="226" spans="2:65" s="1" customFormat="1" ht="24.2" customHeight="1">
      <c r="B226" s="32"/>
      <c r="C226" s="132" t="s">
        <v>1268</v>
      </c>
      <c r="D226" s="132" t="s">
        <v>176</v>
      </c>
      <c r="E226" s="133" t="s">
        <v>1648</v>
      </c>
      <c r="F226" s="134" t="s">
        <v>1649</v>
      </c>
      <c r="G226" s="135" t="s">
        <v>431</v>
      </c>
      <c r="H226" s="136">
        <v>130.6</v>
      </c>
      <c r="I226" s="137"/>
      <c r="J226" s="138">
        <f>ROUND(I226*H226,2)</f>
        <v>0</v>
      </c>
      <c r="K226" s="134" t="s">
        <v>179</v>
      </c>
      <c r="L226" s="32"/>
      <c r="M226" s="139" t="s">
        <v>21</v>
      </c>
      <c r="N226" s="140" t="s">
        <v>44</v>
      </c>
      <c r="P226" s="141">
        <f>O226*H226</f>
        <v>0</v>
      </c>
      <c r="Q226" s="141">
        <v>9.5E-4</v>
      </c>
      <c r="R226" s="141">
        <f>Q226*H226</f>
        <v>0.12407</v>
      </c>
      <c r="S226" s="141">
        <v>0</v>
      </c>
      <c r="T226" s="142">
        <f>S226*H226</f>
        <v>0</v>
      </c>
      <c r="AR226" s="143" t="s">
        <v>180</v>
      </c>
      <c r="AT226" s="143" t="s">
        <v>176</v>
      </c>
      <c r="AU226" s="143" t="s">
        <v>82</v>
      </c>
      <c r="AY226" s="17" t="s">
        <v>174</v>
      </c>
      <c r="BE226" s="144">
        <f>IF(N226="základní",J226,0)</f>
        <v>0</v>
      </c>
      <c r="BF226" s="144">
        <f>IF(N226="snížená",J226,0)</f>
        <v>0</v>
      </c>
      <c r="BG226" s="144">
        <f>IF(N226="zákl. přenesená",J226,0)</f>
        <v>0</v>
      </c>
      <c r="BH226" s="144">
        <f>IF(N226="sníž. přenesená",J226,0)</f>
        <v>0</v>
      </c>
      <c r="BI226" s="144">
        <f>IF(N226="nulová",J226,0)</f>
        <v>0</v>
      </c>
      <c r="BJ226" s="17" t="s">
        <v>80</v>
      </c>
      <c r="BK226" s="144">
        <f>ROUND(I226*H226,2)</f>
        <v>0</v>
      </c>
      <c r="BL226" s="17" t="s">
        <v>180</v>
      </c>
      <c r="BM226" s="143" t="s">
        <v>1650</v>
      </c>
    </row>
    <row r="227" spans="2:65" s="1" customFormat="1" ht="11.25">
      <c r="B227" s="32"/>
      <c r="D227" s="145" t="s">
        <v>182</v>
      </c>
      <c r="F227" s="146" t="s">
        <v>1651</v>
      </c>
      <c r="I227" s="147"/>
      <c r="L227" s="32"/>
      <c r="M227" s="148"/>
      <c r="T227" s="53"/>
      <c r="AT227" s="17" t="s">
        <v>182</v>
      </c>
      <c r="AU227" s="17" t="s">
        <v>82</v>
      </c>
    </row>
    <row r="228" spans="2:65" s="1" customFormat="1" ht="24.2" customHeight="1">
      <c r="B228" s="32"/>
      <c r="C228" s="132" t="s">
        <v>1273</v>
      </c>
      <c r="D228" s="132" t="s">
        <v>176</v>
      </c>
      <c r="E228" s="133" t="s">
        <v>1652</v>
      </c>
      <c r="F228" s="134" t="s">
        <v>1653</v>
      </c>
      <c r="G228" s="135" t="s">
        <v>431</v>
      </c>
      <c r="H228" s="136">
        <v>10.199999999999999</v>
      </c>
      <c r="I228" s="137"/>
      <c r="J228" s="138">
        <f>ROUND(I228*H228,2)</f>
        <v>0</v>
      </c>
      <c r="K228" s="134" t="s">
        <v>179</v>
      </c>
      <c r="L228" s="32"/>
      <c r="M228" s="139" t="s">
        <v>21</v>
      </c>
      <c r="N228" s="140" t="s">
        <v>44</v>
      </c>
      <c r="P228" s="141">
        <f>O228*H228</f>
        <v>0</v>
      </c>
      <c r="Q228" s="141">
        <v>1.1900000000000001E-3</v>
      </c>
      <c r="R228" s="141">
        <f>Q228*H228</f>
        <v>1.2137999999999999E-2</v>
      </c>
      <c r="S228" s="141">
        <v>0</v>
      </c>
      <c r="T228" s="142">
        <f>S228*H228</f>
        <v>0</v>
      </c>
      <c r="AR228" s="143" t="s">
        <v>180</v>
      </c>
      <c r="AT228" s="143" t="s">
        <v>176</v>
      </c>
      <c r="AU228" s="143" t="s">
        <v>82</v>
      </c>
      <c r="AY228" s="17" t="s">
        <v>174</v>
      </c>
      <c r="BE228" s="144">
        <f>IF(N228="základní",J228,0)</f>
        <v>0</v>
      </c>
      <c r="BF228" s="144">
        <f>IF(N228="snížená",J228,0)</f>
        <v>0</v>
      </c>
      <c r="BG228" s="144">
        <f>IF(N228="zákl. přenesená",J228,0)</f>
        <v>0</v>
      </c>
      <c r="BH228" s="144">
        <f>IF(N228="sníž. přenesená",J228,0)</f>
        <v>0</v>
      </c>
      <c r="BI228" s="144">
        <f>IF(N228="nulová",J228,0)</f>
        <v>0</v>
      </c>
      <c r="BJ228" s="17" t="s">
        <v>80</v>
      </c>
      <c r="BK228" s="144">
        <f>ROUND(I228*H228,2)</f>
        <v>0</v>
      </c>
      <c r="BL228" s="17" t="s">
        <v>180</v>
      </c>
      <c r="BM228" s="143" t="s">
        <v>1654</v>
      </c>
    </row>
    <row r="229" spans="2:65" s="1" customFormat="1" ht="11.25">
      <c r="B229" s="32"/>
      <c r="D229" s="145" t="s">
        <v>182</v>
      </c>
      <c r="F229" s="146" t="s">
        <v>1655</v>
      </c>
      <c r="I229" s="147"/>
      <c r="L229" s="32"/>
      <c r="M229" s="148"/>
      <c r="T229" s="53"/>
      <c r="AT229" s="17" t="s">
        <v>182</v>
      </c>
      <c r="AU229" s="17" t="s">
        <v>82</v>
      </c>
    </row>
    <row r="230" spans="2:65" s="1" customFormat="1" ht="24.2" customHeight="1">
      <c r="B230" s="32"/>
      <c r="C230" s="132" t="s">
        <v>1277</v>
      </c>
      <c r="D230" s="132" t="s">
        <v>176</v>
      </c>
      <c r="E230" s="133" t="s">
        <v>1656</v>
      </c>
      <c r="F230" s="134" t="s">
        <v>1657</v>
      </c>
      <c r="G230" s="135" t="s">
        <v>431</v>
      </c>
      <c r="H230" s="136">
        <v>11.1</v>
      </c>
      <c r="I230" s="137"/>
      <c r="J230" s="138">
        <f>ROUND(I230*H230,2)</f>
        <v>0</v>
      </c>
      <c r="K230" s="134" t="s">
        <v>179</v>
      </c>
      <c r="L230" s="32"/>
      <c r="M230" s="139" t="s">
        <v>21</v>
      </c>
      <c r="N230" s="140" t="s">
        <v>44</v>
      </c>
      <c r="P230" s="141">
        <f>O230*H230</f>
        <v>0</v>
      </c>
      <c r="Q230" s="141">
        <v>1.5E-3</v>
      </c>
      <c r="R230" s="141">
        <f>Q230*H230</f>
        <v>1.6649999999999998E-2</v>
      </c>
      <c r="S230" s="141">
        <v>0</v>
      </c>
      <c r="T230" s="142">
        <f>S230*H230</f>
        <v>0</v>
      </c>
      <c r="AR230" s="143" t="s">
        <v>180</v>
      </c>
      <c r="AT230" s="143" t="s">
        <v>176</v>
      </c>
      <c r="AU230" s="143" t="s">
        <v>82</v>
      </c>
      <c r="AY230" s="17" t="s">
        <v>174</v>
      </c>
      <c r="BE230" s="144">
        <f>IF(N230="základní",J230,0)</f>
        <v>0</v>
      </c>
      <c r="BF230" s="144">
        <f>IF(N230="snížená",J230,0)</f>
        <v>0</v>
      </c>
      <c r="BG230" s="144">
        <f>IF(N230="zákl. přenesená",J230,0)</f>
        <v>0</v>
      </c>
      <c r="BH230" s="144">
        <f>IF(N230="sníž. přenesená",J230,0)</f>
        <v>0</v>
      </c>
      <c r="BI230" s="144">
        <f>IF(N230="nulová",J230,0)</f>
        <v>0</v>
      </c>
      <c r="BJ230" s="17" t="s">
        <v>80</v>
      </c>
      <c r="BK230" s="144">
        <f>ROUND(I230*H230,2)</f>
        <v>0</v>
      </c>
      <c r="BL230" s="17" t="s">
        <v>180</v>
      </c>
      <c r="BM230" s="143" t="s">
        <v>1658</v>
      </c>
    </row>
    <row r="231" spans="2:65" s="1" customFormat="1" ht="11.25">
      <c r="B231" s="32"/>
      <c r="D231" s="145" t="s">
        <v>182</v>
      </c>
      <c r="F231" s="146" t="s">
        <v>1659</v>
      </c>
      <c r="I231" s="147"/>
      <c r="L231" s="32"/>
      <c r="M231" s="148"/>
      <c r="T231" s="53"/>
      <c r="AT231" s="17" t="s">
        <v>182</v>
      </c>
      <c r="AU231" s="17" t="s">
        <v>82</v>
      </c>
    </row>
    <row r="232" spans="2:65" s="1" customFormat="1" ht="24.2" customHeight="1">
      <c r="B232" s="32"/>
      <c r="C232" s="132" t="s">
        <v>1282</v>
      </c>
      <c r="D232" s="132" t="s">
        <v>176</v>
      </c>
      <c r="E232" s="133" t="s">
        <v>1660</v>
      </c>
      <c r="F232" s="134" t="s">
        <v>1661</v>
      </c>
      <c r="G232" s="135" t="s">
        <v>431</v>
      </c>
      <c r="H232" s="136">
        <v>5.2</v>
      </c>
      <c r="I232" s="137"/>
      <c r="J232" s="138">
        <f>ROUND(I232*H232,2)</f>
        <v>0</v>
      </c>
      <c r="K232" s="134" t="s">
        <v>179</v>
      </c>
      <c r="L232" s="32"/>
      <c r="M232" s="139" t="s">
        <v>21</v>
      </c>
      <c r="N232" s="140" t="s">
        <v>44</v>
      </c>
      <c r="P232" s="141">
        <f>O232*H232</f>
        <v>0</v>
      </c>
      <c r="Q232" s="141">
        <v>1.9499999999999999E-3</v>
      </c>
      <c r="R232" s="141">
        <f>Q232*H232</f>
        <v>1.014E-2</v>
      </c>
      <c r="S232" s="141">
        <v>0</v>
      </c>
      <c r="T232" s="142">
        <f>S232*H232</f>
        <v>0</v>
      </c>
      <c r="AR232" s="143" t="s">
        <v>180</v>
      </c>
      <c r="AT232" s="143" t="s">
        <v>176</v>
      </c>
      <c r="AU232" s="143" t="s">
        <v>82</v>
      </c>
      <c r="AY232" s="17" t="s">
        <v>174</v>
      </c>
      <c r="BE232" s="144">
        <f>IF(N232="základní",J232,0)</f>
        <v>0</v>
      </c>
      <c r="BF232" s="144">
        <f>IF(N232="snížená",J232,0)</f>
        <v>0</v>
      </c>
      <c r="BG232" s="144">
        <f>IF(N232="zákl. přenesená",J232,0)</f>
        <v>0</v>
      </c>
      <c r="BH232" s="144">
        <f>IF(N232="sníž. přenesená",J232,0)</f>
        <v>0</v>
      </c>
      <c r="BI232" s="144">
        <f>IF(N232="nulová",J232,0)</f>
        <v>0</v>
      </c>
      <c r="BJ232" s="17" t="s">
        <v>80</v>
      </c>
      <c r="BK232" s="144">
        <f>ROUND(I232*H232,2)</f>
        <v>0</v>
      </c>
      <c r="BL232" s="17" t="s">
        <v>180</v>
      </c>
      <c r="BM232" s="143" t="s">
        <v>1662</v>
      </c>
    </row>
    <row r="233" spans="2:65" s="1" customFormat="1" ht="11.25">
      <c r="B233" s="32"/>
      <c r="D233" s="145" t="s">
        <v>182</v>
      </c>
      <c r="F233" s="146" t="s">
        <v>1663</v>
      </c>
      <c r="I233" s="147"/>
      <c r="L233" s="32"/>
      <c r="M233" s="148"/>
      <c r="T233" s="53"/>
      <c r="AT233" s="17" t="s">
        <v>182</v>
      </c>
      <c r="AU233" s="17" t="s">
        <v>82</v>
      </c>
    </row>
    <row r="234" spans="2:65" s="1" customFormat="1" ht="24.2" customHeight="1">
      <c r="B234" s="32"/>
      <c r="C234" s="132" t="s">
        <v>1664</v>
      </c>
      <c r="D234" s="132" t="s">
        <v>176</v>
      </c>
      <c r="E234" s="133" t="s">
        <v>1665</v>
      </c>
      <c r="F234" s="134" t="s">
        <v>1666</v>
      </c>
      <c r="G234" s="135" t="s">
        <v>1667</v>
      </c>
      <c r="H234" s="136">
        <v>1</v>
      </c>
      <c r="I234" s="137"/>
      <c r="J234" s="138">
        <f>ROUND(I234*H234,2)</f>
        <v>0</v>
      </c>
      <c r="K234" s="134" t="s">
        <v>218</v>
      </c>
      <c r="L234" s="32"/>
      <c r="M234" s="139" t="s">
        <v>21</v>
      </c>
      <c r="N234" s="140" t="s">
        <v>44</v>
      </c>
      <c r="P234" s="141">
        <f>O234*H234</f>
        <v>0</v>
      </c>
      <c r="Q234" s="141">
        <v>0</v>
      </c>
      <c r="R234" s="141">
        <f>Q234*H234</f>
        <v>0</v>
      </c>
      <c r="S234" s="141">
        <v>0</v>
      </c>
      <c r="T234" s="142">
        <f>S234*H234</f>
        <v>0</v>
      </c>
      <c r="AR234" s="143" t="s">
        <v>180</v>
      </c>
      <c r="AT234" s="143" t="s">
        <v>176</v>
      </c>
      <c r="AU234" s="143" t="s">
        <v>82</v>
      </c>
      <c r="AY234" s="17" t="s">
        <v>174</v>
      </c>
      <c r="BE234" s="144">
        <f>IF(N234="základní",J234,0)</f>
        <v>0</v>
      </c>
      <c r="BF234" s="144">
        <f>IF(N234="snížená",J234,0)</f>
        <v>0</v>
      </c>
      <c r="BG234" s="144">
        <f>IF(N234="zákl. přenesená",J234,0)</f>
        <v>0</v>
      </c>
      <c r="BH234" s="144">
        <f>IF(N234="sníž. přenesená",J234,0)</f>
        <v>0</v>
      </c>
      <c r="BI234" s="144">
        <f>IF(N234="nulová",J234,0)</f>
        <v>0</v>
      </c>
      <c r="BJ234" s="17" t="s">
        <v>80</v>
      </c>
      <c r="BK234" s="144">
        <f>ROUND(I234*H234,2)</f>
        <v>0</v>
      </c>
      <c r="BL234" s="17" t="s">
        <v>180</v>
      </c>
      <c r="BM234" s="143" t="s">
        <v>1668</v>
      </c>
    </row>
    <row r="235" spans="2:65" s="1" customFormat="1" ht="48.75">
      <c r="B235" s="32"/>
      <c r="D235" s="150" t="s">
        <v>220</v>
      </c>
      <c r="F235" s="170" t="s">
        <v>1669</v>
      </c>
      <c r="I235" s="147"/>
      <c r="L235" s="32"/>
      <c r="M235" s="148"/>
      <c r="T235" s="53"/>
      <c r="AT235" s="17" t="s">
        <v>220</v>
      </c>
      <c r="AU235" s="17" t="s">
        <v>82</v>
      </c>
    </row>
    <row r="236" spans="2:65" s="1" customFormat="1" ht="24.2" customHeight="1">
      <c r="B236" s="32"/>
      <c r="C236" s="132" t="s">
        <v>1493</v>
      </c>
      <c r="D236" s="132" t="s">
        <v>176</v>
      </c>
      <c r="E236" s="133" t="s">
        <v>1670</v>
      </c>
      <c r="F236" s="134" t="s">
        <v>1671</v>
      </c>
      <c r="G236" s="135" t="s">
        <v>431</v>
      </c>
      <c r="H236" s="136">
        <v>44.9</v>
      </c>
      <c r="I236" s="137"/>
      <c r="J236" s="138">
        <f t="shared" ref="J236:J241" si="40">ROUND(I236*H236,2)</f>
        <v>0</v>
      </c>
      <c r="K236" s="134" t="s">
        <v>218</v>
      </c>
      <c r="L236" s="32"/>
      <c r="M236" s="139" t="s">
        <v>21</v>
      </c>
      <c r="N236" s="140" t="s">
        <v>44</v>
      </c>
      <c r="P236" s="141">
        <f t="shared" ref="P236:P241" si="41">O236*H236</f>
        <v>0</v>
      </c>
      <c r="Q236" s="141">
        <v>0</v>
      </c>
      <c r="R236" s="141">
        <f t="shared" ref="R236:R241" si="42">Q236*H236</f>
        <v>0</v>
      </c>
      <c r="S236" s="141">
        <v>0</v>
      </c>
      <c r="T236" s="142">
        <f t="shared" ref="T236:T241" si="43">S236*H236</f>
        <v>0</v>
      </c>
      <c r="AR236" s="143" t="s">
        <v>180</v>
      </c>
      <c r="AT236" s="143" t="s">
        <v>176</v>
      </c>
      <c r="AU236" s="143" t="s">
        <v>82</v>
      </c>
      <c r="AY236" s="17" t="s">
        <v>174</v>
      </c>
      <c r="BE236" s="144">
        <f t="shared" ref="BE236:BE241" si="44">IF(N236="základní",J236,0)</f>
        <v>0</v>
      </c>
      <c r="BF236" s="144">
        <f t="shared" ref="BF236:BF241" si="45">IF(N236="snížená",J236,0)</f>
        <v>0</v>
      </c>
      <c r="BG236" s="144">
        <f t="shared" ref="BG236:BG241" si="46">IF(N236="zákl. přenesená",J236,0)</f>
        <v>0</v>
      </c>
      <c r="BH236" s="144">
        <f t="shared" ref="BH236:BH241" si="47">IF(N236="sníž. přenesená",J236,0)</f>
        <v>0</v>
      </c>
      <c r="BI236" s="144">
        <f t="shared" ref="BI236:BI241" si="48">IF(N236="nulová",J236,0)</f>
        <v>0</v>
      </c>
      <c r="BJ236" s="17" t="s">
        <v>80</v>
      </c>
      <c r="BK236" s="144">
        <f t="shared" ref="BK236:BK241" si="49">ROUND(I236*H236,2)</f>
        <v>0</v>
      </c>
      <c r="BL236" s="17" t="s">
        <v>180</v>
      </c>
      <c r="BM236" s="143" t="s">
        <v>1672</v>
      </c>
    </row>
    <row r="237" spans="2:65" s="1" customFormat="1" ht="16.5" customHeight="1">
      <c r="B237" s="32"/>
      <c r="C237" s="181" t="s">
        <v>1673</v>
      </c>
      <c r="D237" s="181" t="s">
        <v>682</v>
      </c>
      <c r="E237" s="182" t="s">
        <v>1674</v>
      </c>
      <c r="F237" s="183" t="s">
        <v>1675</v>
      </c>
      <c r="G237" s="184" t="s">
        <v>812</v>
      </c>
      <c r="H237" s="185">
        <v>8</v>
      </c>
      <c r="I237" s="186"/>
      <c r="J237" s="187">
        <f t="shared" si="40"/>
        <v>0</v>
      </c>
      <c r="K237" s="183" t="s">
        <v>218</v>
      </c>
      <c r="L237" s="188"/>
      <c r="M237" s="189" t="s">
        <v>21</v>
      </c>
      <c r="N237" s="190" t="s">
        <v>44</v>
      </c>
      <c r="P237" s="141">
        <f t="shared" si="41"/>
        <v>0</v>
      </c>
      <c r="Q237" s="141">
        <v>0</v>
      </c>
      <c r="R237" s="141">
        <f t="shared" si="42"/>
        <v>0</v>
      </c>
      <c r="S237" s="141">
        <v>0</v>
      </c>
      <c r="T237" s="142">
        <f t="shared" si="43"/>
        <v>0</v>
      </c>
      <c r="AR237" s="143" t="s">
        <v>234</v>
      </c>
      <c r="AT237" s="143" t="s">
        <v>682</v>
      </c>
      <c r="AU237" s="143" t="s">
        <v>82</v>
      </c>
      <c r="AY237" s="17" t="s">
        <v>174</v>
      </c>
      <c r="BE237" s="144">
        <f t="shared" si="44"/>
        <v>0</v>
      </c>
      <c r="BF237" s="144">
        <f t="shared" si="45"/>
        <v>0</v>
      </c>
      <c r="BG237" s="144">
        <f t="shared" si="46"/>
        <v>0</v>
      </c>
      <c r="BH237" s="144">
        <f t="shared" si="47"/>
        <v>0</v>
      </c>
      <c r="BI237" s="144">
        <f t="shared" si="48"/>
        <v>0</v>
      </c>
      <c r="BJ237" s="17" t="s">
        <v>80</v>
      </c>
      <c r="BK237" s="144">
        <f t="shared" si="49"/>
        <v>0</v>
      </c>
      <c r="BL237" s="17" t="s">
        <v>180</v>
      </c>
      <c r="BM237" s="143" t="s">
        <v>1676</v>
      </c>
    </row>
    <row r="238" spans="2:65" s="1" customFormat="1" ht="33" customHeight="1">
      <c r="B238" s="32"/>
      <c r="C238" s="132" t="s">
        <v>1496</v>
      </c>
      <c r="D238" s="132" t="s">
        <v>176</v>
      </c>
      <c r="E238" s="133" t="s">
        <v>1677</v>
      </c>
      <c r="F238" s="134" t="s">
        <v>1678</v>
      </c>
      <c r="G238" s="135" t="s">
        <v>1292</v>
      </c>
      <c r="H238" s="136">
        <v>3</v>
      </c>
      <c r="I238" s="137"/>
      <c r="J238" s="138">
        <f t="shared" si="40"/>
        <v>0</v>
      </c>
      <c r="K238" s="134" t="s">
        <v>218</v>
      </c>
      <c r="L238" s="32"/>
      <c r="M238" s="139" t="s">
        <v>21</v>
      </c>
      <c r="N238" s="140" t="s">
        <v>44</v>
      </c>
      <c r="P238" s="141">
        <f t="shared" si="41"/>
        <v>0</v>
      </c>
      <c r="Q238" s="141">
        <v>0</v>
      </c>
      <c r="R238" s="141">
        <f t="shared" si="42"/>
        <v>0</v>
      </c>
      <c r="S238" s="141">
        <v>0</v>
      </c>
      <c r="T238" s="142">
        <f t="shared" si="43"/>
        <v>0</v>
      </c>
      <c r="AR238" s="143" t="s">
        <v>180</v>
      </c>
      <c r="AT238" s="143" t="s">
        <v>176</v>
      </c>
      <c r="AU238" s="143" t="s">
        <v>82</v>
      </c>
      <c r="AY238" s="17" t="s">
        <v>174</v>
      </c>
      <c r="BE238" s="144">
        <f t="shared" si="44"/>
        <v>0</v>
      </c>
      <c r="BF238" s="144">
        <f t="shared" si="45"/>
        <v>0</v>
      </c>
      <c r="BG238" s="144">
        <f t="shared" si="46"/>
        <v>0</v>
      </c>
      <c r="BH238" s="144">
        <f t="shared" si="47"/>
        <v>0</v>
      </c>
      <c r="BI238" s="144">
        <f t="shared" si="48"/>
        <v>0</v>
      </c>
      <c r="BJ238" s="17" t="s">
        <v>80</v>
      </c>
      <c r="BK238" s="144">
        <f t="shared" si="49"/>
        <v>0</v>
      </c>
      <c r="BL238" s="17" t="s">
        <v>180</v>
      </c>
      <c r="BM238" s="143" t="s">
        <v>1679</v>
      </c>
    </row>
    <row r="239" spans="2:65" s="1" customFormat="1" ht="37.9" customHeight="1">
      <c r="B239" s="32"/>
      <c r="C239" s="132" t="s">
        <v>1680</v>
      </c>
      <c r="D239" s="132" t="s">
        <v>176</v>
      </c>
      <c r="E239" s="133" t="s">
        <v>1681</v>
      </c>
      <c r="F239" s="134" t="s">
        <v>1682</v>
      </c>
      <c r="G239" s="135" t="s">
        <v>1292</v>
      </c>
      <c r="H239" s="136">
        <v>2</v>
      </c>
      <c r="I239" s="137"/>
      <c r="J239" s="138">
        <f t="shared" si="40"/>
        <v>0</v>
      </c>
      <c r="K239" s="134" t="s">
        <v>218</v>
      </c>
      <c r="L239" s="32"/>
      <c r="M239" s="139" t="s">
        <v>21</v>
      </c>
      <c r="N239" s="140" t="s">
        <v>44</v>
      </c>
      <c r="P239" s="141">
        <f t="shared" si="41"/>
        <v>0</v>
      </c>
      <c r="Q239" s="141">
        <v>0</v>
      </c>
      <c r="R239" s="141">
        <f t="shared" si="42"/>
        <v>0</v>
      </c>
      <c r="S239" s="141">
        <v>0</v>
      </c>
      <c r="T239" s="142">
        <f t="shared" si="43"/>
        <v>0</v>
      </c>
      <c r="AR239" s="143" t="s">
        <v>180</v>
      </c>
      <c r="AT239" s="143" t="s">
        <v>176</v>
      </c>
      <c r="AU239" s="143" t="s">
        <v>82</v>
      </c>
      <c r="AY239" s="17" t="s">
        <v>174</v>
      </c>
      <c r="BE239" s="144">
        <f t="shared" si="44"/>
        <v>0</v>
      </c>
      <c r="BF239" s="144">
        <f t="shared" si="45"/>
        <v>0</v>
      </c>
      <c r="BG239" s="144">
        <f t="shared" si="46"/>
        <v>0</v>
      </c>
      <c r="BH239" s="144">
        <f t="shared" si="47"/>
        <v>0</v>
      </c>
      <c r="BI239" s="144">
        <f t="shared" si="48"/>
        <v>0</v>
      </c>
      <c r="BJ239" s="17" t="s">
        <v>80</v>
      </c>
      <c r="BK239" s="144">
        <f t="shared" si="49"/>
        <v>0</v>
      </c>
      <c r="BL239" s="17" t="s">
        <v>180</v>
      </c>
      <c r="BM239" s="143" t="s">
        <v>1683</v>
      </c>
    </row>
    <row r="240" spans="2:65" s="1" customFormat="1" ht="37.9" customHeight="1">
      <c r="B240" s="32"/>
      <c r="C240" s="132" t="s">
        <v>1499</v>
      </c>
      <c r="D240" s="132" t="s">
        <v>176</v>
      </c>
      <c r="E240" s="133" t="s">
        <v>1684</v>
      </c>
      <c r="F240" s="134" t="s">
        <v>1685</v>
      </c>
      <c r="G240" s="135" t="s">
        <v>1292</v>
      </c>
      <c r="H240" s="136">
        <v>1</v>
      </c>
      <c r="I240" s="137"/>
      <c r="J240" s="138">
        <f t="shared" si="40"/>
        <v>0</v>
      </c>
      <c r="K240" s="134" t="s">
        <v>218</v>
      </c>
      <c r="L240" s="32"/>
      <c r="M240" s="139" t="s">
        <v>21</v>
      </c>
      <c r="N240" s="140" t="s">
        <v>44</v>
      </c>
      <c r="P240" s="141">
        <f t="shared" si="41"/>
        <v>0</v>
      </c>
      <c r="Q240" s="141">
        <v>0</v>
      </c>
      <c r="R240" s="141">
        <f t="shared" si="42"/>
        <v>0</v>
      </c>
      <c r="S240" s="141">
        <v>0</v>
      </c>
      <c r="T240" s="142">
        <f t="shared" si="43"/>
        <v>0</v>
      </c>
      <c r="AR240" s="143" t="s">
        <v>180</v>
      </c>
      <c r="AT240" s="143" t="s">
        <v>176</v>
      </c>
      <c r="AU240" s="143" t="s">
        <v>82</v>
      </c>
      <c r="AY240" s="17" t="s">
        <v>174</v>
      </c>
      <c r="BE240" s="144">
        <f t="shared" si="44"/>
        <v>0</v>
      </c>
      <c r="BF240" s="144">
        <f t="shared" si="45"/>
        <v>0</v>
      </c>
      <c r="BG240" s="144">
        <f t="shared" si="46"/>
        <v>0</v>
      </c>
      <c r="BH240" s="144">
        <f t="shared" si="47"/>
        <v>0</v>
      </c>
      <c r="BI240" s="144">
        <f t="shared" si="48"/>
        <v>0</v>
      </c>
      <c r="BJ240" s="17" t="s">
        <v>80</v>
      </c>
      <c r="BK240" s="144">
        <f t="shared" si="49"/>
        <v>0</v>
      </c>
      <c r="BL240" s="17" t="s">
        <v>180</v>
      </c>
      <c r="BM240" s="143" t="s">
        <v>1686</v>
      </c>
    </row>
    <row r="241" spans="2:65" s="1" customFormat="1" ht="55.5" customHeight="1">
      <c r="B241" s="32"/>
      <c r="C241" s="132" t="s">
        <v>1687</v>
      </c>
      <c r="D241" s="132" t="s">
        <v>176</v>
      </c>
      <c r="E241" s="133" t="s">
        <v>1688</v>
      </c>
      <c r="F241" s="134" t="s">
        <v>1689</v>
      </c>
      <c r="G241" s="135" t="s">
        <v>431</v>
      </c>
      <c r="H241" s="136">
        <v>63.1</v>
      </c>
      <c r="I241" s="137"/>
      <c r="J241" s="138">
        <f t="shared" si="40"/>
        <v>0</v>
      </c>
      <c r="K241" s="134" t="s">
        <v>179</v>
      </c>
      <c r="L241" s="32"/>
      <c r="M241" s="139" t="s">
        <v>21</v>
      </c>
      <c r="N241" s="140" t="s">
        <v>44</v>
      </c>
      <c r="P241" s="141">
        <f t="shared" si="41"/>
        <v>0</v>
      </c>
      <c r="Q241" s="141">
        <v>5.0000000000000002E-5</v>
      </c>
      <c r="R241" s="141">
        <f t="shared" si="42"/>
        <v>3.1550000000000003E-3</v>
      </c>
      <c r="S241" s="141">
        <v>0</v>
      </c>
      <c r="T241" s="142">
        <f t="shared" si="43"/>
        <v>0</v>
      </c>
      <c r="AR241" s="143" t="s">
        <v>180</v>
      </c>
      <c r="AT241" s="143" t="s">
        <v>176</v>
      </c>
      <c r="AU241" s="143" t="s">
        <v>82</v>
      </c>
      <c r="AY241" s="17" t="s">
        <v>174</v>
      </c>
      <c r="BE241" s="144">
        <f t="shared" si="44"/>
        <v>0</v>
      </c>
      <c r="BF241" s="144">
        <f t="shared" si="45"/>
        <v>0</v>
      </c>
      <c r="BG241" s="144">
        <f t="shared" si="46"/>
        <v>0</v>
      </c>
      <c r="BH241" s="144">
        <f t="shared" si="47"/>
        <v>0</v>
      </c>
      <c r="BI241" s="144">
        <f t="shared" si="48"/>
        <v>0</v>
      </c>
      <c r="BJ241" s="17" t="s">
        <v>80</v>
      </c>
      <c r="BK241" s="144">
        <f t="shared" si="49"/>
        <v>0</v>
      </c>
      <c r="BL241" s="17" t="s">
        <v>180</v>
      </c>
      <c r="BM241" s="143" t="s">
        <v>1690</v>
      </c>
    </row>
    <row r="242" spans="2:65" s="1" customFormat="1" ht="11.25">
      <c r="B242" s="32"/>
      <c r="D242" s="145" t="s">
        <v>182</v>
      </c>
      <c r="F242" s="146" t="s">
        <v>1691</v>
      </c>
      <c r="I242" s="147"/>
      <c r="L242" s="32"/>
      <c r="M242" s="148"/>
      <c r="T242" s="53"/>
      <c r="AT242" s="17" t="s">
        <v>182</v>
      </c>
      <c r="AU242" s="17" t="s">
        <v>82</v>
      </c>
    </row>
    <row r="243" spans="2:65" s="1" customFormat="1" ht="55.5" customHeight="1">
      <c r="B243" s="32"/>
      <c r="C243" s="132" t="s">
        <v>1502</v>
      </c>
      <c r="D243" s="132" t="s">
        <v>176</v>
      </c>
      <c r="E243" s="133" t="s">
        <v>1692</v>
      </c>
      <c r="F243" s="134" t="s">
        <v>1693</v>
      </c>
      <c r="G243" s="135" t="s">
        <v>431</v>
      </c>
      <c r="H243" s="136">
        <v>362.7</v>
      </c>
      <c r="I243" s="137"/>
      <c r="J243" s="138">
        <f>ROUND(I243*H243,2)</f>
        <v>0</v>
      </c>
      <c r="K243" s="134" t="s">
        <v>179</v>
      </c>
      <c r="L243" s="32"/>
      <c r="M243" s="139" t="s">
        <v>21</v>
      </c>
      <c r="N243" s="140" t="s">
        <v>44</v>
      </c>
      <c r="P243" s="141">
        <f>O243*H243</f>
        <v>0</v>
      </c>
      <c r="Q243" s="141">
        <v>9.0000000000000006E-5</v>
      </c>
      <c r="R243" s="141">
        <f>Q243*H243</f>
        <v>3.2642999999999998E-2</v>
      </c>
      <c r="S243" s="141">
        <v>0</v>
      </c>
      <c r="T243" s="142">
        <f>S243*H243</f>
        <v>0</v>
      </c>
      <c r="AR243" s="143" t="s">
        <v>180</v>
      </c>
      <c r="AT243" s="143" t="s">
        <v>176</v>
      </c>
      <c r="AU243" s="143" t="s">
        <v>82</v>
      </c>
      <c r="AY243" s="17" t="s">
        <v>174</v>
      </c>
      <c r="BE243" s="144">
        <f>IF(N243="základní",J243,0)</f>
        <v>0</v>
      </c>
      <c r="BF243" s="144">
        <f>IF(N243="snížená",J243,0)</f>
        <v>0</v>
      </c>
      <c r="BG243" s="144">
        <f>IF(N243="zákl. přenesená",J243,0)</f>
        <v>0</v>
      </c>
      <c r="BH243" s="144">
        <f>IF(N243="sníž. přenesená",J243,0)</f>
        <v>0</v>
      </c>
      <c r="BI243" s="144">
        <f>IF(N243="nulová",J243,0)</f>
        <v>0</v>
      </c>
      <c r="BJ243" s="17" t="s">
        <v>80</v>
      </c>
      <c r="BK243" s="144">
        <f>ROUND(I243*H243,2)</f>
        <v>0</v>
      </c>
      <c r="BL243" s="17" t="s">
        <v>180</v>
      </c>
      <c r="BM243" s="143" t="s">
        <v>1694</v>
      </c>
    </row>
    <row r="244" spans="2:65" s="1" customFormat="1" ht="11.25">
      <c r="B244" s="32"/>
      <c r="D244" s="145" t="s">
        <v>182</v>
      </c>
      <c r="F244" s="146" t="s">
        <v>1695</v>
      </c>
      <c r="I244" s="147"/>
      <c r="L244" s="32"/>
      <c r="M244" s="148"/>
      <c r="T244" s="53"/>
      <c r="AT244" s="17" t="s">
        <v>182</v>
      </c>
      <c r="AU244" s="17" t="s">
        <v>82</v>
      </c>
    </row>
    <row r="245" spans="2:65" s="1" customFormat="1" ht="55.5" customHeight="1">
      <c r="B245" s="32"/>
      <c r="C245" s="132" t="s">
        <v>1696</v>
      </c>
      <c r="D245" s="132" t="s">
        <v>176</v>
      </c>
      <c r="E245" s="133" t="s">
        <v>1697</v>
      </c>
      <c r="F245" s="134" t="s">
        <v>1698</v>
      </c>
      <c r="G245" s="135" t="s">
        <v>431</v>
      </c>
      <c r="H245" s="136">
        <v>108.9</v>
      </c>
      <c r="I245" s="137"/>
      <c r="J245" s="138">
        <f>ROUND(I245*H245,2)</f>
        <v>0</v>
      </c>
      <c r="K245" s="134" t="s">
        <v>218</v>
      </c>
      <c r="L245" s="32"/>
      <c r="M245" s="139" t="s">
        <v>21</v>
      </c>
      <c r="N245" s="140" t="s">
        <v>44</v>
      </c>
      <c r="P245" s="141">
        <f>O245*H245</f>
        <v>0</v>
      </c>
      <c r="Q245" s="141">
        <v>0</v>
      </c>
      <c r="R245" s="141">
        <f>Q245*H245</f>
        <v>0</v>
      </c>
      <c r="S245" s="141">
        <v>0</v>
      </c>
      <c r="T245" s="142">
        <f>S245*H245</f>
        <v>0</v>
      </c>
      <c r="AR245" s="143" t="s">
        <v>180</v>
      </c>
      <c r="AT245" s="143" t="s">
        <v>176</v>
      </c>
      <c r="AU245" s="143" t="s">
        <v>82</v>
      </c>
      <c r="AY245" s="17" t="s">
        <v>174</v>
      </c>
      <c r="BE245" s="144">
        <f>IF(N245="základní",J245,0)</f>
        <v>0</v>
      </c>
      <c r="BF245" s="144">
        <f>IF(N245="snížená",J245,0)</f>
        <v>0</v>
      </c>
      <c r="BG245" s="144">
        <f>IF(N245="zákl. přenesená",J245,0)</f>
        <v>0</v>
      </c>
      <c r="BH245" s="144">
        <f>IF(N245="sníž. přenesená",J245,0)</f>
        <v>0</v>
      </c>
      <c r="BI245" s="144">
        <f>IF(N245="nulová",J245,0)</f>
        <v>0</v>
      </c>
      <c r="BJ245" s="17" t="s">
        <v>80</v>
      </c>
      <c r="BK245" s="144">
        <f>ROUND(I245*H245,2)</f>
        <v>0</v>
      </c>
      <c r="BL245" s="17" t="s">
        <v>180</v>
      </c>
      <c r="BM245" s="143" t="s">
        <v>1699</v>
      </c>
    </row>
    <row r="246" spans="2:65" s="1" customFormat="1" ht="55.5" customHeight="1">
      <c r="B246" s="32"/>
      <c r="C246" s="132" t="s">
        <v>1505</v>
      </c>
      <c r="D246" s="132" t="s">
        <v>176</v>
      </c>
      <c r="E246" s="133" t="s">
        <v>1700</v>
      </c>
      <c r="F246" s="134" t="s">
        <v>1701</v>
      </c>
      <c r="G246" s="135" t="s">
        <v>431</v>
      </c>
      <c r="H246" s="136">
        <v>110.1</v>
      </c>
      <c r="I246" s="137"/>
      <c r="J246" s="138">
        <f>ROUND(I246*H246,2)</f>
        <v>0</v>
      </c>
      <c r="K246" s="134" t="s">
        <v>179</v>
      </c>
      <c r="L246" s="32"/>
      <c r="M246" s="139" t="s">
        <v>21</v>
      </c>
      <c r="N246" s="140" t="s">
        <v>44</v>
      </c>
      <c r="P246" s="141">
        <f>O246*H246</f>
        <v>0</v>
      </c>
      <c r="Q246" s="141">
        <v>4.4000000000000002E-4</v>
      </c>
      <c r="R246" s="141">
        <f>Q246*H246</f>
        <v>4.8444000000000001E-2</v>
      </c>
      <c r="S246" s="141">
        <v>0</v>
      </c>
      <c r="T246" s="142">
        <f>S246*H246</f>
        <v>0</v>
      </c>
      <c r="AR246" s="143" t="s">
        <v>180</v>
      </c>
      <c r="AT246" s="143" t="s">
        <v>176</v>
      </c>
      <c r="AU246" s="143" t="s">
        <v>82</v>
      </c>
      <c r="AY246" s="17" t="s">
        <v>174</v>
      </c>
      <c r="BE246" s="144">
        <f>IF(N246="základní",J246,0)</f>
        <v>0</v>
      </c>
      <c r="BF246" s="144">
        <f>IF(N246="snížená",J246,0)</f>
        <v>0</v>
      </c>
      <c r="BG246" s="144">
        <f>IF(N246="zákl. přenesená",J246,0)</f>
        <v>0</v>
      </c>
      <c r="BH246" s="144">
        <f>IF(N246="sníž. přenesená",J246,0)</f>
        <v>0</v>
      </c>
      <c r="BI246" s="144">
        <f>IF(N246="nulová",J246,0)</f>
        <v>0</v>
      </c>
      <c r="BJ246" s="17" t="s">
        <v>80</v>
      </c>
      <c r="BK246" s="144">
        <f>ROUND(I246*H246,2)</f>
        <v>0</v>
      </c>
      <c r="BL246" s="17" t="s">
        <v>180</v>
      </c>
      <c r="BM246" s="143" t="s">
        <v>1702</v>
      </c>
    </row>
    <row r="247" spans="2:65" s="1" customFormat="1" ht="11.25">
      <c r="B247" s="32"/>
      <c r="D247" s="145" t="s">
        <v>182</v>
      </c>
      <c r="F247" s="146" t="s">
        <v>1703</v>
      </c>
      <c r="I247" s="147"/>
      <c r="L247" s="32"/>
      <c r="M247" s="148"/>
      <c r="T247" s="53"/>
      <c r="AT247" s="17" t="s">
        <v>182</v>
      </c>
      <c r="AU247" s="17" t="s">
        <v>82</v>
      </c>
    </row>
    <row r="248" spans="2:65" s="1" customFormat="1" ht="49.15" customHeight="1">
      <c r="B248" s="32"/>
      <c r="C248" s="132" t="s">
        <v>1704</v>
      </c>
      <c r="D248" s="132" t="s">
        <v>176</v>
      </c>
      <c r="E248" s="133" t="s">
        <v>1705</v>
      </c>
      <c r="F248" s="134" t="s">
        <v>1706</v>
      </c>
      <c r="G248" s="135" t="s">
        <v>431</v>
      </c>
      <c r="H248" s="136">
        <v>221</v>
      </c>
      <c r="I248" s="137"/>
      <c r="J248" s="138">
        <f>ROUND(I248*H248,2)</f>
        <v>0</v>
      </c>
      <c r="K248" s="134" t="s">
        <v>218</v>
      </c>
      <c r="L248" s="32"/>
      <c r="M248" s="139" t="s">
        <v>21</v>
      </c>
      <c r="N248" s="140" t="s">
        <v>44</v>
      </c>
      <c r="P248" s="141">
        <f>O248*H248</f>
        <v>0</v>
      </c>
      <c r="Q248" s="141">
        <v>0</v>
      </c>
      <c r="R248" s="141">
        <f>Q248*H248</f>
        <v>0</v>
      </c>
      <c r="S248" s="141">
        <v>0</v>
      </c>
      <c r="T248" s="142">
        <f>S248*H248</f>
        <v>0</v>
      </c>
      <c r="AR248" s="143" t="s">
        <v>180</v>
      </c>
      <c r="AT248" s="143" t="s">
        <v>176</v>
      </c>
      <c r="AU248" s="143" t="s">
        <v>82</v>
      </c>
      <c r="AY248" s="17" t="s">
        <v>174</v>
      </c>
      <c r="BE248" s="144">
        <f>IF(N248="základní",J248,0)</f>
        <v>0</v>
      </c>
      <c r="BF248" s="144">
        <f>IF(N248="snížená",J248,0)</f>
        <v>0</v>
      </c>
      <c r="BG248" s="144">
        <f>IF(N248="zákl. přenesená",J248,0)</f>
        <v>0</v>
      </c>
      <c r="BH248" s="144">
        <f>IF(N248="sníž. přenesená",J248,0)</f>
        <v>0</v>
      </c>
      <c r="BI248" s="144">
        <f>IF(N248="nulová",J248,0)</f>
        <v>0</v>
      </c>
      <c r="BJ248" s="17" t="s">
        <v>80</v>
      </c>
      <c r="BK248" s="144">
        <f>ROUND(I248*H248,2)</f>
        <v>0</v>
      </c>
      <c r="BL248" s="17" t="s">
        <v>180</v>
      </c>
      <c r="BM248" s="143" t="s">
        <v>1707</v>
      </c>
    </row>
    <row r="249" spans="2:65" s="1" customFormat="1" ht="55.5" customHeight="1">
      <c r="B249" s="32"/>
      <c r="C249" s="132" t="s">
        <v>1507</v>
      </c>
      <c r="D249" s="132" t="s">
        <v>176</v>
      </c>
      <c r="E249" s="133" t="s">
        <v>1708</v>
      </c>
      <c r="F249" s="134" t="s">
        <v>1709</v>
      </c>
      <c r="G249" s="135" t="s">
        <v>431</v>
      </c>
      <c r="H249" s="136">
        <v>21.3</v>
      </c>
      <c r="I249" s="137"/>
      <c r="J249" s="138">
        <f>ROUND(I249*H249,2)</f>
        <v>0</v>
      </c>
      <c r="K249" s="134" t="s">
        <v>218</v>
      </c>
      <c r="L249" s="32"/>
      <c r="M249" s="139" t="s">
        <v>21</v>
      </c>
      <c r="N249" s="140" t="s">
        <v>44</v>
      </c>
      <c r="P249" s="141">
        <f>O249*H249</f>
        <v>0</v>
      </c>
      <c r="Q249" s="141">
        <v>0</v>
      </c>
      <c r="R249" s="141">
        <f>Q249*H249</f>
        <v>0</v>
      </c>
      <c r="S249" s="141">
        <v>0</v>
      </c>
      <c r="T249" s="142">
        <f>S249*H249</f>
        <v>0</v>
      </c>
      <c r="AR249" s="143" t="s">
        <v>180</v>
      </c>
      <c r="AT249" s="143" t="s">
        <v>176</v>
      </c>
      <c r="AU249" s="143" t="s">
        <v>82</v>
      </c>
      <c r="AY249" s="17" t="s">
        <v>174</v>
      </c>
      <c r="BE249" s="144">
        <f>IF(N249="základní",J249,0)</f>
        <v>0</v>
      </c>
      <c r="BF249" s="144">
        <f>IF(N249="snížená",J249,0)</f>
        <v>0</v>
      </c>
      <c r="BG249" s="144">
        <f>IF(N249="zákl. přenesená",J249,0)</f>
        <v>0</v>
      </c>
      <c r="BH249" s="144">
        <f>IF(N249="sníž. přenesená",J249,0)</f>
        <v>0</v>
      </c>
      <c r="BI249" s="144">
        <f>IF(N249="nulová",J249,0)</f>
        <v>0</v>
      </c>
      <c r="BJ249" s="17" t="s">
        <v>80</v>
      </c>
      <c r="BK249" s="144">
        <f>ROUND(I249*H249,2)</f>
        <v>0</v>
      </c>
      <c r="BL249" s="17" t="s">
        <v>180</v>
      </c>
      <c r="BM249" s="143" t="s">
        <v>1710</v>
      </c>
    </row>
    <row r="250" spans="2:65" s="1" customFormat="1" ht="55.5" customHeight="1">
      <c r="B250" s="32"/>
      <c r="C250" s="132" t="s">
        <v>1711</v>
      </c>
      <c r="D250" s="132" t="s">
        <v>176</v>
      </c>
      <c r="E250" s="133" t="s">
        <v>1712</v>
      </c>
      <c r="F250" s="134" t="s">
        <v>1713</v>
      </c>
      <c r="G250" s="135" t="s">
        <v>431</v>
      </c>
      <c r="H250" s="136">
        <v>50.1</v>
      </c>
      <c r="I250" s="137"/>
      <c r="J250" s="138">
        <f>ROUND(I250*H250,2)</f>
        <v>0</v>
      </c>
      <c r="K250" s="134" t="s">
        <v>218</v>
      </c>
      <c r="L250" s="32"/>
      <c r="M250" s="139" t="s">
        <v>21</v>
      </c>
      <c r="N250" s="140" t="s">
        <v>44</v>
      </c>
      <c r="P250" s="141">
        <f>O250*H250</f>
        <v>0</v>
      </c>
      <c r="Q250" s="141">
        <v>0</v>
      </c>
      <c r="R250" s="141">
        <f>Q250*H250</f>
        <v>0</v>
      </c>
      <c r="S250" s="141">
        <v>0</v>
      </c>
      <c r="T250" s="142">
        <f>S250*H250</f>
        <v>0</v>
      </c>
      <c r="AR250" s="143" t="s">
        <v>180</v>
      </c>
      <c r="AT250" s="143" t="s">
        <v>176</v>
      </c>
      <c r="AU250" s="143" t="s">
        <v>82</v>
      </c>
      <c r="AY250" s="17" t="s">
        <v>174</v>
      </c>
      <c r="BE250" s="144">
        <f>IF(N250="základní",J250,0)</f>
        <v>0</v>
      </c>
      <c r="BF250" s="144">
        <f>IF(N250="snížená",J250,0)</f>
        <v>0</v>
      </c>
      <c r="BG250" s="144">
        <f>IF(N250="zákl. přenesená",J250,0)</f>
        <v>0</v>
      </c>
      <c r="BH250" s="144">
        <f>IF(N250="sníž. přenesená",J250,0)</f>
        <v>0</v>
      </c>
      <c r="BI250" s="144">
        <f>IF(N250="nulová",J250,0)</f>
        <v>0</v>
      </c>
      <c r="BJ250" s="17" t="s">
        <v>80</v>
      </c>
      <c r="BK250" s="144">
        <f>ROUND(I250*H250,2)</f>
        <v>0</v>
      </c>
      <c r="BL250" s="17" t="s">
        <v>180</v>
      </c>
      <c r="BM250" s="143" t="s">
        <v>1714</v>
      </c>
    </row>
    <row r="251" spans="2:65" s="1" customFormat="1" ht="21.75" customHeight="1">
      <c r="B251" s="32"/>
      <c r="C251" s="132" t="s">
        <v>1510</v>
      </c>
      <c r="D251" s="132" t="s">
        <v>176</v>
      </c>
      <c r="E251" s="133" t="s">
        <v>1715</v>
      </c>
      <c r="F251" s="134" t="s">
        <v>1716</v>
      </c>
      <c r="G251" s="135" t="s">
        <v>431</v>
      </c>
      <c r="H251" s="136">
        <v>937.2</v>
      </c>
      <c r="I251" s="137"/>
      <c r="J251" s="138">
        <f>ROUND(I251*H251,2)</f>
        <v>0</v>
      </c>
      <c r="K251" s="134" t="s">
        <v>218</v>
      </c>
      <c r="L251" s="32"/>
      <c r="M251" s="139" t="s">
        <v>21</v>
      </c>
      <c r="N251" s="140" t="s">
        <v>44</v>
      </c>
      <c r="P251" s="141">
        <f>O251*H251</f>
        <v>0</v>
      </c>
      <c r="Q251" s="141">
        <v>0</v>
      </c>
      <c r="R251" s="141">
        <f>Q251*H251</f>
        <v>0</v>
      </c>
      <c r="S251" s="141">
        <v>0</v>
      </c>
      <c r="T251" s="142">
        <f>S251*H251</f>
        <v>0</v>
      </c>
      <c r="AR251" s="143" t="s">
        <v>180</v>
      </c>
      <c r="AT251" s="143" t="s">
        <v>176</v>
      </c>
      <c r="AU251" s="143" t="s">
        <v>82</v>
      </c>
      <c r="AY251" s="17" t="s">
        <v>174</v>
      </c>
      <c r="BE251" s="144">
        <f>IF(N251="základní",J251,0)</f>
        <v>0</v>
      </c>
      <c r="BF251" s="144">
        <f>IF(N251="snížená",J251,0)</f>
        <v>0</v>
      </c>
      <c r="BG251" s="144">
        <f>IF(N251="zákl. přenesená",J251,0)</f>
        <v>0</v>
      </c>
      <c r="BH251" s="144">
        <f>IF(N251="sníž. přenesená",J251,0)</f>
        <v>0</v>
      </c>
      <c r="BI251" s="144">
        <f>IF(N251="nulová",J251,0)</f>
        <v>0</v>
      </c>
      <c r="BJ251" s="17" t="s">
        <v>80</v>
      </c>
      <c r="BK251" s="144">
        <f>ROUND(I251*H251,2)</f>
        <v>0</v>
      </c>
      <c r="BL251" s="17" t="s">
        <v>180</v>
      </c>
      <c r="BM251" s="143" t="s">
        <v>1717</v>
      </c>
    </row>
    <row r="252" spans="2:65" s="1" customFormat="1" ht="33" customHeight="1">
      <c r="B252" s="32"/>
      <c r="C252" s="132" t="s">
        <v>1718</v>
      </c>
      <c r="D252" s="132" t="s">
        <v>176</v>
      </c>
      <c r="E252" s="133" t="s">
        <v>1719</v>
      </c>
      <c r="F252" s="134" t="s">
        <v>1720</v>
      </c>
      <c r="G252" s="135" t="s">
        <v>431</v>
      </c>
      <c r="H252" s="136">
        <v>937.2</v>
      </c>
      <c r="I252" s="137"/>
      <c r="J252" s="138">
        <f>ROUND(I252*H252,2)</f>
        <v>0</v>
      </c>
      <c r="K252" s="134" t="s">
        <v>179</v>
      </c>
      <c r="L252" s="32"/>
      <c r="M252" s="139" t="s">
        <v>21</v>
      </c>
      <c r="N252" s="140" t="s">
        <v>44</v>
      </c>
      <c r="P252" s="141">
        <f>O252*H252</f>
        <v>0</v>
      </c>
      <c r="Q252" s="141">
        <v>1.0000000000000001E-5</v>
      </c>
      <c r="R252" s="141">
        <f>Q252*H252</f>
        <v>9.3720000000000019E-3</v>
      </c>
      <c r="S252" s="141">
        <v>0</v>
      </c>
      <c r="T252" s="142">
        <f>S252*H252</f>
        <v>0</v>
      </c>
      <c r="AR252" s="143" t="s">
        <v>180</v>
      </c>
      <c r="AT252" s="143" t="s">
        <v>176</v>
      </c>
      <c r="AU252" s="143" t="s">
        <v>82</v>
      </c>
      <c r="AY252" s="17" t="s">
        <v>174</v>
      </c>
      <c r="BE252" s="144">
        <f>IF(N252="základní",J252,0)</f>
        <v>0</v>
      </c>
      <c r="BF252" s="144">
        <f>IF(N252="snížená",J252,0)</f>
        <v>0</v>
      </c>
      <c r="BG252" s="144">
        <f>IF(N252="zákl. přenesená",J252,0)</f>
        <v>0</v>
      </c>
      <c r="BH252" s="144">
        <f>IF(N252="sníž. přenesená",J252,0)</f>
        <v>0</v>
      </c>
      <c r="BI252" s="144">
        <f>IF(N252="nulová",J252,0)</f>
        <v>0</v>
      </c>
      <c r="BJ252" s="17" t="s">
        <v>80</v>
      </c>
      <c r="BK252" s="144">
        <f>ROUND(I252*H252,2)</f>
        <v>0</v>
      </c>
      <c r="BL252" s="17" t="s">
        <v>180</v>
      </c>
      <c r="BM252" s="143" t="s">
        <v>1721</v>
      </c>
    </row>
    <row r="253" spans="2:65" s="1" customFormat="1" ht="11.25">
      <c r="B253" s="32"/>
      <c r="D253" s="145" t="s">
        <v>182</v>
      </c>
      <c r="F253" s="146" t="s">
        <v>1722</v>
      </c>
      <c r="I253" s="147"/>
      <c r="L253" s="32"/>
      <c r="M253" s="148"/>
      <c r="T253" s="53"/>
      <c r="AT253" s="17" t="s">
        <v>182</v>
      </c>
      <c r="AU253" s="17" t="s">
        <v>82</v>
      </c>
    </row>
    <row r="254" spans="2:65" s="1" customFormat="1" ht="44.25" customHeight="1">
      <c r="B254" s="32"/>
      <c r="C254" s="132" t="s">
        <v>1513</v>
      </c>
      <c r="D254" s="132" t="s">
        <v>176</v>
      </c>
      <c r="E254" s="133" t="s">
        <v>1723</v>
      </c>
      <c r="F254" s="134" t="s">
        <v>1724</v>
      </c>
      <c r="G254" s="135" t="s">
        <v>307</v>
      </c>
      <c r="H254" s="136">
        <v>7.3380000000000001</v>
      </c>
      <c r="I254" s="137"/>
      <c r="J254" s="138">
        <f>ROUND(I254*H254,2)</f>
        <v>0</v>
      </c>
      <c r="K254" s="134" t="s">
        <v>179</v>
      </c>
      <c r="L254" s="32"/>
      <c r="M254" s="139" t="s">
        <v>21</v>
      </c>
      <c r="N254" s="140" t="s">
        <v>44</v>
      </c>
      <c r="P254" s="141">
        <f>O254*H254</f>
        <v>0</v>
      </c>
      <c r="Q254" s="141">
        <v>0</v>
      </c>
      <c r="R254" s="141">
        <f>Q254*H254</f>
        <v>0</v>
      </c>
      <c r="S254" s="141">
        <v>0</v>
      </c>
      <c r="T254" s="142">
        <f>S254*H254</f>
        <v>0</v>
      </c>
      <c r="AR254" s="143" t="s">
        <v>180</v>
      </c>
      <c r="AT254" s="143" t="s">
        <v>176</v>
      </c>
      <c r="AU254" s="143" t="s">
        <v>82</v>
      </c>
      <c r="AY254" s="17" t="s">
        <v>174</v>
      </c>
      <c r="BE254" s="144">
        <f>IF(N254="základní",J254,0)</f>
        <v>0</v>
      </c>
      <c r="BF254" s="144">
        <f>IF(N254="snížená",J254,0)</f>
        <v>0</v>
      </c>
      <c r="BG254" s="144">
        <f>IF(N254="zákl. přenesená",J254,0)</f>
        <v>0</v>
      </c>
      <c r="BH254" s="144">
        <f>IF(N254="sníž. přenesená",J254,0)</f>
        <v>0</v>
      </c>
      <c r="BI254" s="144">
        <f>IF(N254="nulová",J254,0)</f>
        <v>0</v>
      </c>
      <c r="BJ254" s="17" t="s">
        <v>80</v>
      </c>
      <c r="BK254" s="144">
        <f>ROUND(I254*H254,2)</f>
        <v>0</v>
      </c>
      <c r="BL254" s="17" t="s">
        <v>180</v>
      </c>
      <c r="BM254" s="143" t="s">
        <v>1725</v>
      </c>
    </row>
    <row r="255" spans="2:65" s="1" customFormat="1" ht="11.25">
      <c r="B255" s="32"/>
      <c r="D255" s="145" t="s">
        <v>182</v>
      </c>
      <c r="F255" s="146" t="s">
        <v>1726</v>
      </c>
      <c r="I255" s="147"/>
      <c r="L255" s="32"/>
      <c r="M255" s="148"/>
      <c r="T255" s="53"/>
      <c r="AT255" s="17" t="s">
        <v>182</v>
      </c>
      <c r="AU255" s="17" t="s">
        <v>82</v>
      </c>
    </row>
    <row r="256" spans="2:65" s="11" customFormat="1" ht="22.9" customHeight="1">
      <c r="B256" s="120"/>
      <c r="D256" s="121" t="s">
        <v>72</v>
      </c>
      <c r="E256" s="130" t="s">
        <v>1727</v>
      </c>
      <c r="F256" s="130" t="s">
        <v>1728</v>
      </c>
      <c r="I256" s="123"/>
      <c r="J256" s="131">
        <f>BK256</f>
        <v>0</v>
      </c>
      <c r="L256" s="120"/>
      <c r="M256" s="125"/>
      <c r="P256" s="126">
        <f>SUM(P257:P276)</f>
        <v>0</v>
      </c>
      <c r="R256" s="126">
        <f>SUM(R257:R276)</f>
        <v>1.0919999999999999E-2</v>
      </c>
      <c r="T256" s="127">
        <f>SUM(T257:T276)</f>
        <v>0</v>
      </c>
      <c r="AR256" s="121" t="s">
        <v>80</v>
      </c>
      <c r="AT256" s="128" t="s">
        <v>72</v>
      </c>
      <c r="AU256" s="128" t="s">
        <v>80</v>
      </c>
      <c r="AY256" s="121" t="s">
        <v>174</v>
      </c>
      <c r="BK256" s="129">
        <f>SUM(BK257:BK276)</f>
        <v>0</v>
      </c>
    </row>
    <row r="257" spans="2:65" s="1" customFormat="1" ht="24.2" customHeight="1">
      <c r="B257" s="32"/>
      <c r="C257" s="132" t="s">
        <v>1729</v>
      </c>
      <c r="D257" s="132" t="s">
        <v>176</v>
      </c>
      <c r="E257" s="133" t="s">
        <v>1730</v>
      </c>
      <c r="F257" s="134" t="s">
        <v>1731</v>
      </c>
      <c r="G257" s="135" t="s">
        <v>1667</v>
      </c>
      <c r="H257" s="136">
        <v>26</v>
      </c>
      <c r="I257" s="137"/>
      <c r="J257" s="138">
        <f>ROUND(I257*H257,2)</f>
        <v>0</v>
      </c>
      <c r="K257" s="134" t="s">
        <v>179</v>
      </c>
      <c r="L257" s="32"/>
      <c r="M257" s="139" t="s">
        <v>21</v>
      </c>
      <c r="N257" s="140" t="s">
        <v>44</v>
      </c>
      <c r="P257" s="141">
        <f>O257*H257</f>
        <v>0</v>
      </c>
      <c r="Q257" s="141">
        <v>2.4000000000000001E-4</v>
      </c>
      <c r="R257" s="141">
        <f>Q257*H257</f>
        <v>6.2399999999999999E-3</v>
      </c>
      <c r="S257" s="141">
        <v>0</v>
      </c>
      <c r="T257" s="142">
        <f>S257*H257</f>
        <v>0</v>
      </c>
      <c r="AR257" s="143" t="s">
        <v>180</v>
      </c>
      <c r="AT257" s="143" t="s">
        <v>176</v>
      </c>
      <c r="AU257" s="143" t="s">
        <v>82</v>
      </c>
      <c r="AY257" s="17" t="s">
        <v>174</v>
      </c>
      <c r="BE257" s="144">
        <f>IF(N257="základní",J257,0)</f>
        <v>0</v>
      </c>
      <c r="BF257" s="144">
        <f>IF(N257="snížená",J257,0)</f>
        <v>0</v>
      </c>
      <c r="BG257" s="144">
        <f>IF(N257="zákl. přenesená",J257,0)</f>
        <v>0</v>
      </c>
      <c r="BH257" s="144">
        <f>IF(N257="sníž. přenesená",J257,0)</f>
        <v>0</v>
      </c>
      <c r="BI257" s="144">
        <f>IF(N257="nulová",J257,0)</f>
        <v>0</v>
      </c>
      <c r="BJ257" s="17" t="s">
        <v>80</v>
      </c>
      <c r="BK257" s="144">
        <f>ROUND(I257*H257,2)</f>
        <v>0</v>
      </c>
      <c r="BL257" s="17" t="s">
        <v>180</v>
      </c>
      <c r="BM257" s="143" t="s">
        <v>1732</v>
      </c>
    </row>
    <row r="258" spans="2:65" s="1" customFormat="1" ht="11.25">
      <c r="B258" s="32"/>
      <c r="D258" s="145" t="s">
        <v>182</v>
      </c>
      <c r="F258" s="146" t="s">
        <v>1733</v>
      </c>
      <c r="I258" s="147"/>
      <c r="L258" s="32"/>
      <c r="M258" s="148"/>
      <c r="T258" s="53"/>
      <c r="AT258" s="17" t="s">
        <v>182</v>
      </c>
      <c r="AU258" s="17" t="s">
        <v>82</v>
      </c>
    </row>
    <row r="259" spans="2:65" s="1" customFormat="1" ht="24.2" customHeight="1">
      <c r="B259" s="32"/>
      <c r="C259" s="181" t="s">
        <v>1516</v>
      </c>
      <c r="D259" s="181" t="s">
        <v>682</v>
      </c>
      <c r="E259" s="182" t="s">
        <v>1734</v>
      </c>
      <c r="F259" s="183" t="s">
        <v>1735</v>
      </c>
      <c r="G259" s="184" t="s">
        <v>431</v>
      </c>
      <c r="H259" s="185">
        <v>26</v>
      </c>
      <c r="I259" s="186"/>
      <c r="J259" s="187">
        <f>ROUND(I259*H259,2)</f>
        <v>0</v>
      </c>
      <c r="K259" s="183" t="s">
        <v>179</v>
      </c>
      <c r="L259" s="188"/>
      <c r="M259" s="189" t="s">
        <v>21</v>
      </c>
      <c r="N259" s="190" t="s">
        <v>44</v>
      </c>
      <c r="P259" s="141">
        <f>O259*H259</f>
        <v>0</v>
      </c>
      <c r="Q259" s="141">
        <v>1.8000000000000001E-4</v>
      </c>
      <c r="R259" s="141">
        <f>Q259*H259</f>
        <v>4.6800000000000001E-3</v>
      </c>
      <c r="S259" s="141">
        <v>0</v>
      </c>
      <c r="T259" s="142">
        <f>S259*H259</f>
        <v>0</v>
      </c>
      <c r="AR259" s="143" t="s">
        <v>234</v>
      </c>
      <c r="AT259" s="143" t="s">
        <v>682</v>
      </c>
      <c r="AU259" s="143" t="s">
        <v>82</v>
      </c>
      <c r="AY259" s="17" t="s">
        <v>174</v>
      </c>
      <c r="BE259" s="144">
        <f>IF(N259="základní",J259,0)</f>
        <v>0</v>
      </c>
      <c r="BF259" s="144">
        <f>IF(N259="snížená",J259,0)</f>
        <v>0</v>
      </c>
      <c r="BG259" s="144">
        <f>IF(N259="zákl. přenesená",J259,0)</f>
        <v>0</v>
      </c>
      <c r="BH259" s="144">
        <f>IF(N259="sníž. přenesená",J259,0)</f>
        <v>0</v>
      </c>
      <c r="BI259" s="144">
        <f>IF(N259="nulová",J259,0)</f>
        <v>0</v>
      </c>
      <c r="BJ259" s="17" t="s">
        <v>80</v>
      </c>
      <c r="BK259" s="144">
        <f>ROUND(I259*H259,2)</f>
        <v>0</v>
      </c>
      <c r="BL259" s="17" t="s">
        <v>180</v>
      </c>
      <c r="BM259" s="143" t="s">
        <v>1736</v>
      </c>
    </row>
    <row r="260" spans="2:65" s="13" customFormat="1" ht="11.25">
      <c r="B260" s="156"/>
      <c r="D260" s="150" t="s">
        <v>184</v>
      </c>
      <c r="E260" s="157" t="s">
        <v>21</v>
      </c>
      <c r="F260" s="158" t="s">
        <v>1737</v>
      </c>
      <c r="H260" s="159">
        <v>4</v>
      </c>
      <c r="I260" s="160"/>
      <c r="L260" s="156"/>
      <c r="M260" s="161"/>
      <c r="T260" s="162"/>
      <c r="AT260" s="157" t="s">
        <v>184</v>
      </c>
      <c r="AU260" s="157" t="s">
        <v>82</v>
      </c>
      <c r="AV260" s="13" t="s">
        <v>82</v>
      </c>
      <c r="AW260" s="13" t="s">
        <v>186</v>
      </c>
      <c r="AX260" s="13" t="s">
        <v>73</v>
      </c>
      <c r="AY260" s="157" t="s">
        <v>174</v>
      </c>
    </row>
    <row r="261" spans="2:65" s="13" customFormat="1" ht="11.25">
      <c r="B261" s="156"/>
      <c r="D261" s="150" t="s">
        <v>184</v>
      </c>
      <c r="E261" s="157" t="s">
        <v>21</v>
      </c>
      <c r="F261" s="158" t="s">
        <v>1738</v>
      </c>
      <c r="H261" s="159">
        <v>18</v>
      </c>
      <c r="I261" s="160"/>
      <c r="L261" s="156"/>
      <c r="M261" s="161"/>
      <c r="T261" s="162"/>
      <c r="AT261" s="157" t="s">
        <v>184</v>
      </c>
      <c r="AU261" s="157" t="s">
        <v>82</v>
      </c>
      <c r="AV261" s="13" t="s">
        <v>82</v>
      </c>
      <c r="AW261" s="13" t="s">
        <v>186</v>
      </c>
      <c r="AX261" s="13" t="s">
        <v>73</v>
      </c>
      <c r="AY261" s="157" t="s">
        <v>174</v>
      </c>
    </row>
    <row r="262" spans="2:65" s="13" customFormat="1" ht="11.25">
      <c r="B262" s="156"/>
      <c r="D262" s="150" t="s">
        <v>184</v>
      </c>
      <c r="E262" s="157" t="s">
        <v>21</v>
      </c>
      <c r="F262" s="158" t="s">
        <v>1739</v>
      </c>
      <c r="H262" s="159">
        <v>4</v>
      </c>
      <c r="I262" s="160"/>
      <c r="L262" s="156"/>
      <c r="M262" s="161"/>
      <c r="T262" s="162"/>
      <c r="AT262" s="157" t="s">
        <v>184</v>
      </c>
      <c r="AU262" s="157" t="s">
        <v>82</v>
      </c>
      <c r="AV262" s="13" t="s">
        <v>82</v>
      </c>
      <c r="AW262" s="13" t="s">
        <v>186</v>
      </c>
      <c r="AX262" s="13" t="s">
        <v>73</v>
      </c>
      <c r="AY262" s="157" t="s">
        <v>174</v>
      </c>
    </row>
    <row r="263" spans="2:65" s="14" customFormat="1" ht="11.25">
      <c r="B263" s="163"/>
      <c r="D263" s="150" t="s">
        <v>184</v>
      </c>
      <c r="E263" s="164" t="s">
        <v>21</v>
      </c>
      <c r="F263" s="165" t="s">
        <v>226</v>
      </c>
      <c r="H263" s="166">
        <v>26</v>
      </c>
      <c r="I263" s="167"/>
      <c r="L263" s="163"/>
      <c r="M263" s="168"/>
      <c r="T263" s="169"/>
      <c r="AT263" s="164" t="s">
        <v>184</v>
      </c>
      <c r="AU263" s="164" t="s">
        <v>82</v>
      </c>
      <c r="AV263" s="14" t="s">
        <v>180</v>
      </c>
      <c r="AW263" s="14" t="s">
        <v>186</v>
      </c>
      <c r="AX263" s="14" t="s">
        <v>80</v>
      </c>
      <c r="AY263" s="164" t="s">
        <v>174</v>
      </c>
    </row>
    <row r="264" spans="2:65" s="1" customFormat="1" ht="16.5" customHeight="1">
      <c r="B264" s="32"/>
      <c r="C264" s="132" t="s">
        <v>1740</v>
      </c>
      <c r="D264" s="132" t="s">
        <v>176</v>
      </c>
      <c r="E264" s="133" t="s">
        <v>1741</v>
      </c>
      <c r="F264" s="134" t="s">
        <v>1742</v>
      </c>
      <c r="G264" s="135" t="s">
        <v>812</v>
      </c>
      <c r="H264" s="136">
        <v>24</v>
      </c>
      <c r="I264" s="137"/>
      <c r="J264" s="138">
        <f>ROUND(I264*H264,2)</f>
        <v>0</v>
      </c>
      <c r="K264" s="134" t="s">
        <v>218</v>
      </c>
      <c r="L264" s="32"/>
      <c r="M264" s="139" t="s">
        <v>21</v>
      </c>
      <c r="N264" s="140" t="s">
        <v>44</v>
      </c>
      <c r="P264" s="141">
        <f>O264*H264</f>
        <v>0</v>
      </c>
      <c r="Q264" s="141">
        <v>0</v>
      </c>
      <c r="R264" s="141">
        <f>Q264*H264</f>
        <v>0</v>
      </c>
      <c r="S264" s="141">
        <v>0</v>
      </c>
      <c r="T264" s="142">
        <f>S264*H264</f>
        <v>0</v>
      </c>
      <c r="AR264" s="143" t="s">
        <v>180</v>
      </c>
      <c r="AT264" s="143" t="s">
        <v>176</v>
      </c>
      <c r="AU264" s="143" t="s">
        <v>82</v>
      </c>
      <c r="AY264" s="17" t="s">
        <v>174</v>
      </c>
      <c r="BE264" s="144">
        <f>IF(N264="základní",J264,0)</f>
        <v>0</v>
      </c>
      <c r="BF264" s="144">
        <f>IF(N264="snížená",J264,0)</f>
        <v>0</v>
      </c>
      <c r="BG264" s="144">
        <f>IF(N264="zákl. přenesená",J264,0)</f>
        <v>0</v>
      </c>
      <c r="BH264" s="144">
        <f>IF(N264="sníž. přenesená",J264,0)</f>
        <v>0</v>
      </c>
      <c r="BI264" s="144">
        <f>IF(N264="nulová",J264,0)</f>
        <v>0</v>
      </c>
      <c r="BJ264" s="17" t="s">
        <v>80</v>
      </c>
      <c r="BK264" s="144">
        <f>ROUND(I264*H264,2)</f>
        <v>0</v>
      </c>
      <c r="BL264" s="17" t="s">
        <v>180</v>
      </c>
      <c r="BM264" s="143" t="s">
        <v>1743</v>
      </c>
    </row>
    <row r="265" spans="2:65" s="13" customFormat="1" ht="11.25">
      <c r="B265" s="156"/>
      <c r="D265" s="150" t="s">
        <v>184</v>
      </c>
      <c r="E265" s="157" t="s">
        <v>21</v>
      </c>
      <c r="F265" s="158" t="s">
        <v>1744</v>
      </c>
      <c r="H265" s="159">
        <v>24</v>
      </c>
      <c r="I265" s="160"/>
      <c r="L265" s="156"/>
      <c r="M265" s="161"/>
      <c r="T265" s="162"/>
      <c r="AT265" s="157" t="s">
        <v>184</v>
      </c>
      <c r="AU265" s="157" t="s">
        <v>82</v>
      </c>
      <c r="AV265" s="13" t="s">
        <v>82</v>
      </c>
      <c r="AW265" s="13" t="s">
        <v>186</v>
      </c>
      <c r="AX265" s="13" t="s">
        <v>80</v>
      </c>
      <c r="AY265" s="157" t="s">
        <v>174</v>
      </c>
    </row>
    <row r="266" spans="2:65" s="1" customFormat="1" ht="16.5" customHeight="1">
      <c r="B266" s="32"/>
      <c r="C266" s="132" t="s">
        <v>1519</v>
      </c>
      <c r="D266" s="132" t="s">
        <v>176</v>
      </c>
      <c r="E266" s="133" t="s">
        <v>1745</v>
      </c>
      <c r="F266" s="134" t="s">
        <v>1746</v>
      </c>
      <c r="G266" s="135" t="s">
        <v>812</v>
      </c>
      <c r="H266" s="136">
        <v>3</v>
      </c>
      <c r="I266" s="137"/>
      <c r="J266" s="138">
        <f t="shared" ref="J266:J276" si="50">ROUND(I266*H266,2)</f>
        <v>0</v>
      </c>
      <c r="K266" s="134" t="s">
        <v>218</v>
      </c>
      <c r="L266" s="32"/>
      <c r="M266" s="139" t="s">
        <v>21</v>
      </c>
      <c r="N266" s="140" t="s">
        <v>44</v>
      </c>
      <c r="P266" s="141">
        <f t="shared" ref="P266:P276" si="51">O266*H266</f>
        <v>0</v>
      </c>
      <c r="Q266" s="141">
        <v>0</v>
      </c>
      <c r="R266" s="141">
        <f t="shared" ref="R266:R276" si="52">Q266*H266</f>
        <v>0</v>
      </c>
      <c r="S266" s="141">
        <v>0</v>
      </c>
      <c r="T266" s="142">
        <f t="shared" ref="T266:T276" si="53">S266*H266</f>
        <v>0</v>
      </c>
      <c r="AR266" s="143" t="s">
        <v>180</v>
      </c>
      <c r="AT266" s="143" t="s">
        <v>176</v>
      </c>
      <c r="AU266" s="143" t="s">
        <v>82</v>
      </c>
      <c r="AY266" s="17" t="s">
        <v>174</v>
      </c>
      <c r="BE266" s="144">
        <f t="shared" ref="BE266:BE276" si="54">IF(N266="základní",J266,0)</f>
        <v>0</v>
      </c>
      <c r="BF266" s="144">
        <f t="shared" ref="BF266:BF276" si="55">IF(N266="snížená",J266,0)</f>
        <v>0</v>
      </c>
      <c r="BG266" s="144">
        <f t="shared" ref="BG266:BG276" si="56">IF(N266="zákl. přenesená",J266,0)</f>
        <v>0</v>
      </c>
      <c r="BH266" s="144">
        <f t="shared" ref="BH266:BH276" si="57">IF(N266="sníž. přenesená",J266,0)</f>
        <v>0</v>
      </c>
      <c r="BI266" s="144">
        <f t="shared" ref="BI266:BI276" si="58">IF(N266="nulová",J266,0)</f>
        <v>0</v>
      </c>
      <c r="BJ266" s="17" t="s">
        <v>80</v>
      </c>
      <c r="BK266" s="144">
        <f t="shared" ref="BK266:BK276" si="59">ROUND(I266*H266,2)</f>
        <v>0</v>
      </c>
      <c r="BL266" s="17" t="s">
        <v>180</v>
      </c>
      <c r="BM266" s="143" t="s">
        <v>1747</v>
      </c>
    </row>
    <row r="267" spans="2:65" s="1" customFormat="1" ht="16.5" customHeight="1">
      <c r="B267" s="32"/>
      <c r="C267" s="132" t="s">
        <v>1748</v>
      </c>
      <c r="D267" s="132" t="s">
        <v>176</v>
      </c>
      <c r="E267" s="133" t="s">
        <v>1749</v>
      </c>
      <c r="F267" s="134" t="s">
        <v>1750</v>
      </c>
      <c r="G267" s="135" t="s">
        <v>812</v>
      </c>
      <c r="H267" s="136">
        <v>63</v>
      </c>
      <c r="I267" s="137"/>
      <c r="J267" s="138">
        <f t="shared" si="50"/>
        <v>0</v>
      </c>
      <c r="K267" s="134" t="s">
        <v>218</v>
      </c>
      <c r="L267" s="32"/>
      <c r="M267" s="139" t="s">
        <v>21</v>
      </c>
      <c r="N267" s="140" t="s">
        <v>44</v>
      </c>
      <c r="P267" s="141">
        <f t="shared" si="51"/>
        <v>0</v>
      </c>
      <c r="Q267" s="141">
        <v>0</v>
      </c>
      <c r="R267" s="141">
        <f t="shared" si="52"/>
        <v>0</v>
      </c>
      <c r="S267" s="141">
        <v>0</v>
      </c>
      <c r="T267" s="142">
        <f t="shared" si="53"/>
        <v>0</v>
      </c>
      <c r="AR267" s="143" t="s">
        <v>180</v>
      </c>
      <c r="AT267" s="143" t="s">
        <v>176</v>
      </c>
      <c r="AU267" s="143" t="s">
        <v>82</v>
      </c>
      <c r="AY267" s="17" t="s">
        <v>174</v>
      </c>
      <c r="BE267" s="144">
        <f t="shared" si="54"/>
        <v>0</v>
      </c>
      <c r="BF267" s="144">
        <f t="shared" si="55"/>
        <v>0</v>
      </c>
      <c r="BG267" s="144">
        <f t="shared" si="56"/>
        <v>0</v>
      </c>
      <c r="BH267" s="144">
        <f t="shared" si="57"/>
        <v>0</v>
      </c>
      <c r="BI267" s="144">
        <f t="shared" si="58"/>
        <v>0</v>
      </c>
      <c r="BJ267" s="17" t="s">
        <v>80</v>
      </c>
      <c r="BK267" s="144">
        <f t="shared" si="59"/>
        <v>0</v>
      </c>
      <c r="BL267" s="17" t="s">
        <v>180</v>
      </c>
      <c r="BM267" s="143" t="s">
        <v>1751</v>
      </c>
    </row>
    <row r="268" spans="2:65" s="1" customFormat="1" ht="16.5" customHeight="1">
      <c r="B268" s="32"/>
      <c r="C268" s="132" t="s">
        <v>1522</v>
      </c>
      <c r="D268" s="132" t="s">
        <v>176</v>
      </c>
      <c r="E268" s="133" t="s">
        <v>1752</v>
      </c>
      <c r="F268" s="134" t="s">
        <v>1753</v>
      </c>
      <c r="G268" s="135" t="s">
        <v>812</v>
      </c>
      <c r="H268" s="136">
        <v>10</v>
      </c>
      <c r="I268" s="137"/>
      <c r="J268" s="138">
        <f t="shared" si="50"/>
        <v>0</v>
      </c>
      <c r="K268" s="134" t="s">
        <v>218</v>
      </c>
      <c r="L268" s="32"/>
      <c r="M268" s="139" t="s">
        <v>21</v>
      </c>
      <c r="N268" s="140" t="s">
        <v>44</v>
      </c>
      <c r="P268" s="141">
        <f t="shared" si="51"/>
        <v>0</v>
      </c>
      <c r="Q268" s="141">
        <v>0</v>
      </c>
      <c r="R268" s="141">
        <f t="shared" si="52"/>
        <v>0</v>
      </c>
      <c r="S268" s="141">
        <v>0</v>
      </c>
      <c r="T268" s="142">
        <f t="shared" si="53"/>
        <v>0</v>
      </c>
      <c r="AR268" s="143" t="s">
        <v>180</v>
      </c>
      <c r="AT268" s="143" t="s">
        <v>176</v>
      </c>
      <c r="AU268" s="143" t="s">
        <v>82</v>
      </c>
      <c r="AY268" s="17" t="s">
        <v>174</v>
      </c>
      <c r="BE268" s="144">
        <f t="shared" si="54"/>
        <v>0</v>
      </c>
      <c r="BF268" s="144">
        <f t="shared" si="55"/>
        <v>0</v>
      </c>
      <c r="BG268" s="144">
        <f t="shared" si="56"/>
        <v>0</v>
      </c>
      <c r="BH268" s="144">
        <f t="shared" si="57"/>
        <v>0</v>
      </c>
      <c r="BI268" s="144">
        <f t="shared" si="58"/>
        <v>0</v>
      </c>
      <c r="BJ268" s="17" t="s">
        <v>80</v>
      </c>
      <c r="BK268" s="144">
        <f t="shared" si="59"/>
        <v>0</v>
      </c>
      <c r="BL268" s="17" t="s">
        <v>180</v>
      </c>
      <c r="BM268" s="143" t="s">
        <v>1754</v>
      </c>
    </row>
    <row r="269" spans="2:65" s="1" customFormat="1" ht="16.5" customHeight="1">
      <c r="B269" s="32"/>
      <c r="C269" s="132" t="s">
        <v>1755</v>
      </c>
      <c r="D269" s="132" t="s">
        <v>176</v>
      </c>
      <c r="E269" s="133" t="s">
        <v>1756</v>
      </c>
      <c r="F269" s="134" t="s">
        <v>1757</v>
      </c>
      <c r="G269" s="135" t="s">
        <v>812</v>
      </c>
      <c r="H269" s="136">
        <v>5</v>
      </c>
      <c r="I269" s="137"/>
      <c r="J269" s="138">
        <f t="shared" si="50"/>
        <v>0</v>
      </c>
      <c r="K269" s="134" t="s">
        <v>218</v>
      </c>
      <c r="L269" s="32"/>
      <c r="M269" s="139" t="s">
        <v>21</v>
      </c>
      <c r="N269" s="140" t="s">
        <v>44</v>
      </c>
      <c r="P269" s="141">
        <f t="shared" si="51"/>
        <v>0</v>
      </c>
      <c r="Q269" s="141">
        <v>0</v>
      </c>
      <c r="R269" s="141">
        <f t="shared" si="52"/>
        <v>0</v>
      </c>
      <c r="S269" s="141">
        <v>0</v>
      </c>
      <c r="T269" s="142">
        <f t="shared" si="53"/>
        <v>0</v>
      </c>
      <c r="AR269" s="143" t="s">
        <v>180</v>
      </c>
      <c r="AT269" s="143" t="s">
        <v>176</v>
      </c>
      <c r="AU269" s="143" t="s">
        <v>82</v>
      </c>
      <c r="AY269" s="17" t="s">
        <v>174</v>
      </c>
      <c r="BE269" s="144">
        <f t="shared" si="54"/>
        <v>0</v>
      </c>
      <c r="BF269" s="144">
        <f t="shared" si="55"/>
        <v>0</v>
      </c>
      <c r="BG269" s="144">
        <f t="shared" si="56"/>
        <v>0</v>
      </c>
      <c r="BH269" s="144">
        <f t="shared" si="57"/>
        <v>0</v>
      </c>
      <c r="BI269" s="144">
        <f t="shared" si="58"/>
        <v>0</v>
      </c>
      <c r="BJ269" s="17" t="s">
        <v>80</v>
      </c>
      <c r="BK269" s="144">
        <f t="shared" si="59"/>
        <v>0</v>
      </c>
      <c r="BL269" s="17" t="s">
        <v>180</v>
      </c>
      <c r="BM269" s="143" t="s">
        <v>1758</v>
      </c>
    </row>
    <row r="270" spans="2:65" s="1" customFormat="1" ht="16.5" customHeight="1">
      <c r="B270" s="32"/>
      <c r="C270" s="132" t="s">
        <v>1525</v>
      </c>
      <c r="D270" s="132" t="s">
        <v>176</v>
      </c>
      <c r="E270" s="133" t="s">
        <v>1759</v>
      </c>
      <c r="F270" s="134" t="s">
        <v>1760</v>
      </c>
      <c r="G270" s="135" t="s">
        <v>812</v>
      </c>
      <c r="H270" s="136">
        <v>1</v>
      </c>
      <c r="I270" s="137"/>
      <c r="J270" s="138">
        <f t="shared" si="50"/>
        <v>0</v>
      </c>
      <c r="K270" s="134" t="s">
        <v>218</v>
      </c>
      <c r="L270" s="32"/>
      <c r="M270" s="139" t="s">
        <v>21</v>
      </c>
      <c r="N270" s="140" t="s">
        <v>44</v>
      </c>
      <c r="P270" s="141">
        <f t="shared" si="51"/>
        <v>0</v>
      </c>
      <c r="Q270" s="141">
        <v>0</v>
      </c>
      <c r="R270" s="141">
        <f t="shared" si="52"/>
        <v>0</v>
      </c>
      <c r="S270" s="141">
        <v>0</v>
      </c>
      <c r="T270" s="142">
        <f t="shared" si="53"/>
        <v>0</v>
      </c>
      <c r="AR270" s="143" t="s">
        <v>180</v>
      </c>
      <c r="AT270" s="143" t="s">
        <v>176</v>
      </c>
      <c r="AU270" s="143" t="s">
        <v>82</v>
      </c>
      <c r="AY270" s="17" t="s">
        <v>174</v>
      </c>
      <c r="BE270" s="144">
        <f t="shared" si="54"/>
        <v>0</v>
      </c>
      <c r="BF270" s="144">
        <f t="shared" si="55"/>
        <v>0</v>
      </c>
      <c r="BG270" s="144">
        <f t="shared" si="56"/>
        <v>0</v>
      </c>
      <c r="BH270" s="144">
        <f t="shared" si="57"/>
        <v>0</v>
      </c>
      <c r="BI270" s="144">
        <f t="shared" si="58"/>
        <v>0</v>
      </c>
      <c r="BJ270" s="17" t="s">
        <v>80</v>
      </c>
      <c r="BK270" s="144">
        <f t="shared" si="59"/>
        <v>0</v>
      </c>
      <c r="BL270" s="17" t="s">
        <v>180</v>
      </c>
      <c r="BM270" s="143" t="s">
        <v>1761</v>
      </c>
    </row>
    <row r="271" spans="2:65" s="1" customFormat="1" ht="16.5" customHeight="1">
      <c r="B271" s="32"/>
      <c r="C271" s="132" t="s">
        <v>1762</v>
      </c>
      <c r="D271" s="132" t="s">
        <v>176</v>
      </c>
      <c r="E271" s="133" t="s">
        <v>1763</v>
      </c>
      <c r="F271" s="134" t="s">
        <v>1764</v>
      </c>
      <c r="G271" s="135" t="s">
        <v>812</v>
      </c>
      <c r="H271" s="136">
        <v>1</v>
      </c>
      <c r="I271" s="137"/>
      <c r="J271" s="138">
        <f t="shared" si="50"/>
        <v>0</v>
      </c>
      <c r="K271" s="134" t="s">
        <v>218</v>
      </c>
      <c r="L271" s="32"/>
      <c r="M271" s="139" t="s">
        <v>21</v>
      </c>
      <c r="N271" s="140" t="s">
        <v>44</v>
      </c>
      <c r="P271" s="141">
        <f t="shared" si="51"/>
        <v>0</v>
      </c>
      <c r="Q271" s="141">
        <v>0</v>
      </c>
      <c r="R271" s="141">
        <f t="shared" si="52"/>
        <v>0</v>
      </c>
      <c r="S271" s="141">
        <v>0</v>
      </c>
      <c r="T271" s="142">
        <f t="shared" si="53"/>
        <v>0</v>
      </c>
      <c r="AR271" s="143" t="s">
        <v>180</v>
      </c>
      <c r="AT271" s="143" t="s">
        <v>176</v>
      </c>
      <c r="AU271" s="143" t="s">
        <v>82</v>
      </c>
      <c r="AY271" s="17" t="s">
        <v>174</v>
      </c>
      <c r="BE271" s="144">
        <f t="shared" si="54"/>
        <v>0</v>
      </c>
      <c r="BF271" s="144">
        <f t="shared" si="55"/>
        <v>0</v>
      </c>
      <c r="BG271" s="144">
        <f t="shared" si="56"/>
        <v>0</v>
      </c>
      <c r="BH271" s="144">
        <f t="shared" si="57"/>
        <v>0</v>
      </c>
      <c r="BI271" s="144">
        <f t="shared" si="58"/>
        <v>0</v>
      </c>
      <c r="BJ271" s="17" t="s">
        <v>80</v>
      </c>
      <c r="BK271" s="144">
        <f t="shared" si="59"/>
        <v>0</v>
      </c>
      <c r="BL271" s="17" t="s">
        <v>180</v>
      </c>
      <c r="BM271" s="143" t="s">
        <v>1765</v>
      </c>
    </row>
    <row r="272" spans="2:65" s="1" customFormat="1" ht="16.5" customHeight="1">
      <c r="B272" s="32"/>
      <c r="C272" s="132" t="s">
        <v>1531</v>
      </c>
      <c r="D272" s="132" t="s">
        <v>176</v>
      </c>
      <c r="E272" s="133" t="s">
        <v>1766</v>
      </c>
      <c r="F272" s="134" t="s">
        <v>1767</v>
      </c>
      <c r="G272" s="135" t="s">
        <v>812</v>
      </c>
      <c r="H272" s="136">
        <v>4</v>
      </c>
      <c r="I272" s="137"/>
      <c r="J272" s="138">
        <f t="shared" si="50"/>
        <v>0</v>
      </c>
      <c r="K272" s="134" t="s">
        <v>218</v>
      </c>
      <c r="L272" s="32"/>
      <c r="M272" s="139" t="s">
        <v>21</v>
      </c>
      <c r="N272" s="140" t="s">
        <v>44</v>
      </c>
      <c r="P272" s="141">
        <f t="shared" si="51"/>
        <v>0</v>
      </c>
      <c r="Q272" s="141">
        <v>0</v>
      </c>
      <c r="R272" s="141">
        <f t="shared" si="52"/>
        <v>0</v>
      </c>
      <c r="S272" s="141">
        <v>0</v>
      </c>
      <c r="T272" s="142">
        <f t="shared" si="53"/>
        <v>0</v>
      </c>
      <c r="AR272" s="143" t="s">
        <v>180</v>
      </c>
      <c r="AT272" s="143" t="s">
        <v>176</v>
      </c>
      <c r="AU272" s="143" t="s">
        <v>82</v>
      </c>
      <c r="AY272" s="17" t="s">
        <v>174</v>
      </c>
      <c r="BE272" s="144">
        <f t="shared" si="54"/>
        <v>0</v>
      </c>
      <c r="BF272" s="144">
        <f t="shared" si="55"/>
        <v>0</v>
      </c>
      <c r="BG272" s="144">
        <f t="shared" si="56"/>
        <v>0</v>
      </c>
      <c r="BH272" s="144">
        <f t="shared" si="57"/>
        <v>0</v>
      </c>
      <c r="BI272" s="144">
        <f t="shared" si="58"/>
        <v>0</v>
      </c>
      <c r="BJ272" s="17" t="s">
        <v>80</v>
      </c>
      <c r="BK272" s="144">
        <f t="shared" si="59"/>
        <v>0</v>
      </c>
      <c r="BL272" s="17" t="s">
        <v>180</v>
      </c>
      <c r="BM272" s="143" t="s">
        <v>1768</v>
      </c>
    </row>
    <row r="273" spans="2:65" s="1" customFormat="1" ht="16.5" customHeight="1">
      <c r="B273" s="32"/>
      <c r="C273" s="132" t="s">
        <v>1769</v>
      </c>
      <c r="D273" s="132" t="s">
        <v>176</v>
      </c>
      <c r="E273" s="133" t="s">
        <v>1770</v>
      </c>
      <c r="F273" s="134" t="s">
        <v>1771</v>
      </c>
      <c r="G273" s="135" t="s">
        <v>812</v>
      </c>
      <c r="H273" s="136">
        <v>2</v>
      </c>
      <c r="I273" s="137"/>
      <c r="J273" s="138">
        <f t="shared" si="50"/>
        <v>0</v>
      </c>
      <c r="K273" s="134" t="s">
        <v>218</v>
      </c>
      <c r="L273" s="32"/>
      <c r="M273" s="139" t="s">
        <v>21</v>
      </c>
      <c r="N273" s="140" t="s">
        <v>44</v>
      </c>
      <c r="P273" s="141">
        <f t="shared" si="51"/>
        <v>0</v>
      </c>
      <c r="Q273" s="141">
        <v>0</v>
      </c>
      <c r="R273" s="141">
        <f t="shared" si="52"/>
        <v>0</v>
      </c>
      <c r="S273" s="141">
        <v>0</v>
      </c>
      <c r="T273" s="142">
        <f t="shared" si="53"/>
        <v>0</v>
      </c>
      <c r="AR273" s="143" t="s">
        <v>180</v>
      </c>
      <c r="AT273" s="143" t="s">
        <v>176</v>
      </c>
      <c r="AU273" s="143" t="s">
        <v>82</v>
      </c>
      <c r="AY273" s="17" t="s">
        <v>174</v>
      </c>
      <c r="BE273" s="144">
        <f t="shared" si="54"/>
        <v>0</v>
      </c>
      <c r="BF273" s="144">
        <f t="shared" si="55"/>
        <v>0</v>
      </c>
      <c r="BG273" s="144">
        <f t="shared" si="56"/>
        <v>0</v>
      </c>
      <c r="BH273" s="144">
        <f t="shared" si="57"/>
        <v>0</v>
      </c>
      <c r="BI273" s="144">
        <f t="shared" si="58"/>
        <v>0</v>
      </c>
      <c r="BJ273" s="17" t="s">
        <v>80</v>
      </c>
      <c r="BK273" s="144">
        <f t="shared" si="59"/>
        <v>0</v>
      </c>
      <c r="BL273" s="17" t="s">
        <v>180</v>
      </c>
      <c r="BM273" s="143" t="s">
        <v>1772</v>
      </c>
    </row>
    <row r="274" spans="2:65" s="1" customFormat="1" ht="16.5" customHeight="1">
      <c r="B274" s="32"/>
      <c r="C274" s="132" t="s">
        <v>1534</v>
      </c>
      <c r="D274" s="132" t="s">
        <v>176</v>
      </c>
      <c r="E274" s="133" t="s">
        <v>1773</v>
      </c>
      <c r="F274" s="134" t="s">
        <v>1774</v>
      </c>
      <c r="G274" s="135" t="s">
        <v>812</v>
      </c>
      <c r="H274" s="136">
        <v>2</v>
      </c>
      <c r="I274" s="137"/>
      <c r="J274" s="138">
        <f t="shared" si="50"/>
        <v>0</v>
      </c>
      <c r="K274" s="134" t="s">
        <v>218</v>
      </c>
      <c r="L274" s="32"/>
      <c r="M274" s="139" t="s">
        <v>21</v>
      </c>
      <c r="N274" s="140" t="s">
        <v>44</v>
      </c>
      <c r="P274" s="141">
        <f t="shared" si="51"/>
        <v>0</v>
      </c>
      <c r="Q274" s="141">
        <v>0</v>
      </c>
      <c r="R274" s="141">
        <f t="shared" si="52"/>
        <v>0</v>
      </c>
      <c r="S274" s="141">
        <v>0</v>
      </c>
      <c r="T274" s="142">
        <f t="shared" si="53"/>
        <v>0</v>
      </c>
      <c r="AR274" s="143" t="s">
        <v>180</v>
      </c>
      <c r="AT274" s="143" t="s">
        <v>176</v>
      </c>
      <c r="AU274" s="143" t="s">
        <v>82</v>
      </c>
      <c r="AY274" s="17" t="s">
        <v>174</v>
      </c>
      <c r="BE274" s="144">
        <f t="shared" si="54"/>
        <v>0</v>
      </c>
      <c r="BF274" s="144">
        <f t="shared" si="55"/>
        <v>0</v>
      </c>
      <c r="BG274" s="144">
        <f t="shared" si="56"/>
        <v>0</v>
      </c>
      <c r="BH274" s="144">
        <f t="shared" si="57"/>
        <v>0</v>
      </c>
      <c r="BI274" s="144">
        <f t="shared" si="58"/>
        <v>0</v>
      </c>
      <c r="BJ274" s="17" t="s">
        <v>80</v>
      </c>
      <c r="BK274" s="144">
        <f t="shared" si="59"/>
        <v>0</v>
      </c>
      <c r="BL274" s="17" t="s">
        <v>180</v>
      </c>
      <c r="BM274" s="143" t="s">
        <v>1775</v>
      </c>
    </row>
    <row r="275" spans="2:65" s="1" customFormat="1" ht="16.5" customHeight="1">
      <c r="B275" s="32"/>
      <c r="C275" s="132" t="s">
        <v>1776</v>
      </c>
      <c r="D275" s="132" t="s">
        <v>176</v>
      </c>
      <c r="E275" s="133" t="s">
        <v>1777</v>
      </c>
      <c r="F275" s="134" t="s">
        <v>1778</v>
      </c>
      <c r="G275" s="135" t="s">
        <v>812</v>
      </c>
      <c r="H275" s="136">
        <v>6</v>
      </c>
      <c r="I275" s="137"/>
      <c r="J275" s="138">
        <f t="shared" si="50"/>
        <v>0</v>
      </c>
      <c r="K275" s="134" t="s">
        <v>218</v>
      </c>
      <c r="L275" s="32"/>
      <c r="M275" s="139" t="s">
        <v>21</v>
      </c>
      <c r="N275" s="140" t="s">
        <v>44</v>
      </c>
      <c r="P275" s="141">
        <f t="shared" si="51"/>
        <v>0</v>
      </c>
      <c r="Q275" s="141">
        <v>0</v>
      </c>
      <c r="R275" s="141">
        <f t="shared" si="52"/>
        <v>0</v>
      </c>
      <c r="S275" s="141">
        <v>0</v>
      </c>
      <c r="T275" s="142">
        <f t="shared" si="53"/>
        <v>0</v>
      </c>
      <c r="AR275" s="143" t="s">
        <v>180</v>
      </c>
      <c r="AT275" s="143" t="s">
        <v>176</v>
      </c>
      <c r="AU275" s="143" t="s">
        <v>82</v>
      </c>
      <c r="AY275" s="17" t="s">
        <v>174</v>
      </c>
      <c r="BE275" s="144">
        <f t="shared" si="54"/>
        <v>0</v>
      </c>
      <c r="BF275" s="144">
        <f t="shared" si="55"/>
        <v>0</v>
      </c>
      <c r="BG275" s="144">
        <f t="shared" si="56"/>
        <v>0</v>
      </c>
      <c r="BH275" s="144">
        <f t="shared" si="57"/>
        <v>0</v>
      </c>
      <c r="BI275" s="144">
        <f t="shared" si="58"/>
        <v>0</v>
      </c>
      <c r="BJ275" s="17" t="s">
        <v>80</v>
      </c>
      <c r="BK275" s="144">
        <f t="shared" si="59"/>
        <v>0</v>
      </c>
      <c r="BL275" s="17" t="s">
        <v>180</v>
      </c>
      <c r="BM275" s="143" t="s">
        <v>1779</v>
      </c>
    </row>
    <row r="276" spans="2:65" s="1" customFormat="1" ht="16.5" customHeight="1">
      <c r="B276" s="32"/>
      <c r="C276" s="132" t="s">
        <v>1537</v>
      </c>
      <c r="D276" s="132" t="s">
        <v>176</v>
      </c>
      <c r="E276" s="133" t="s">
        <v>1780</v>
      </c>
      <c r="F276" s="134" t="s">
        <v>1781</v>
      </c>
      <c r="G276" s="135" t="s">
        <v>812</v>
      </c>
      <c r="H276" s="136">
        <v>12</v>
      </c>
      <c r="I276" s="137"/>
      <c r="J276" s="138">
        <f t="shared" si="50"/>
        <v>0</v>
      </c>
      <c r="K276" s="134" t="s">
        <v>218</v>
      </c>
      <c r="L276" s="32"/>
      <c r="M276" s="139" t="s">
        <v>21</v>
      </c>
      <c r="N276" s="140" t="s">
        <v>44</v>
      </c>
      <c r="P276" s="141">
        <f t="shared" si="51"/>
        <v>0</v>
      </c>
      <c r="Q276" s="141">
        <v>0</v>
      </c>
      <c r="R276" s="141">
        <f t="shared" si="52"/>
        <v>0</v>
      </c>
      <c r="S276" s="141">
        <v>0</v>
      </c>
      <c r="T276" s="142">
        <f t="shared" si="53"/>
        <v>0</v>
      </c>
      <c r="AR276" s="143" t="s">
        <v>180</v>
      </c>
      <c r="AT276" s="143" t="s">
        <v>176</v>
      </c>
      <c r="AU276" s="143" t="s">
        <v>82</v>
      </c>
      <c r="AY276" s="17" t="s">
        <v>174</v>
      </c>
      <c r="BE276" s="144">
        <f t="shared" si="54"/>
        <v>0</v>
      </c>
      <c r="BF276" s="144">
        <f t="shared" si="55"/>
        <v>0</v>
      </c>
      <c r="BG276" s="144">
        <f t="shared" si="56"/>
        <v>0</v>
      </c>
      <c r="BH276" s="144">
        <f t="shared" si="57"/>
        <v>0</v>
      </c>
      <c r="BI276" s="144">
        <f t="shared" si="58"/>
        <v>0</v>
      </c>
      <c r="BJ276" s="17" t="s">
        <v>80</v>
      </c>
      <c r="BK276" s="144">
        <f t="shared" si="59"/>
        <v>0</v>
      </c>
      <c r="BL276" s="17" t="s">
        <v>180</v>
      </c>
      <c r="BM276" s="143" t="s">
        <v>1782</v>
      </c>
    </row>
    <row r="277" spans="2:65" s="11" customFormat="1" ht="25.9" customHeight="1">
      <c r="B277" s="120"/>
      <c r="D277" s="121" t="s">
        <v>72</v>
      </c>
      <c r="E277" s="122" t="s">
        <v>1783</v>
      </c>
      <c r="F277" s="122" t="s">
        <v>1784</v>
      </c>
      <c r="I277" s="123"/>
      <c r="J277" s="124">
        <f>BK277</f>
        <v>0</v>
      </c>
      <c r="L277" s="120"/>
      <c r="M277" s="125"/>
      <c r="P277" s="126">
        <f>SUM(P278:P298)</f>
        <v>0</v>
      </c>
      <c r="R277" s="126">
        <f>SUM(R278:R298)</f>
        <v>6.2100000000000002E-3</v>
      </c>
      <c r="T277" s="127">
        <f>SUM(T278:T298)</f>
        <v>0</v>
      </c>
      <c r="AR277" s="121" t="s">
        <v>80</v>
      </c>
      <c r="AT277" s="128" t="s">
        <v>72</v>
      </c>
      <c r="AU277" s="128" t="s">
        <v>73</v>
      </c>
      <c r="AY277" s="121" t="s">
        <v>174</v>
      </c>
      <c r="BK277" s="129">
        <f>SUM(BK278:BK298)</f>
        <v>0</v>
      </c>
    </row>
    <row r="278" spans="2:65" s="1" customFormat="1" ht="55.5" customHeight="1">
      <c r="B278" s="32"/>
      <c r="C278" s="132" t="s">
        <v>1785</v>
      </c>
      <c r="D278" s="132" t="s">
        <v>176</v>
      </c>
      <c r="E278" s="133" t="s">
        <v>1786</v>
      </c>
      <c r="F278" s="134" t="s">
        <v>1787</v>
      </c>
      <c r="G278" s="135" t="s">
        <v>812</v>
      </c>
      <c r="H278" s="136">
        <v>4</v>
      </c>
      <c r="I278" s="137"/>
      <c r="J278" s="138">
        <f t="shared" ref="J278:J287" si="60">ROUND(I278*H278,2)</f>
        <v>0</v>
      </c>
      <c r="K278" s="134" t="s">
        <v>218</v>
      </c>
      <c r="L278" s="32"/>
      <c r="M278" s="139" t="s">
        <v>21</v>
      </c>
      <c r="N278" s="140" t="s">
        <v>44</v>
      </c>
      <c r="P278" s="141">
        <f t="shared" ref="P278:P287" si="61">O278*H278</f>
        <v>0</v>
      </c>
      <c r="Q278" s="141">
        <v>0</v>
      </c>
      <c r="R278" s="141">
        <f t="shared" ref="R278:R287" si="62">Q278*H278</f>
        <v>0</v>
      </c>
      <c r="S278" s="141">
        <v>0</v>
      </c>
      <c r="T278" s="142">
        <f t="shared" ref="T278:T287" si="63">S278*H278</f>
        <v>0</v>
      </c>
      <c r="AR278" s="143" t="s">
        <v>180</v>
      </c>
      <c r="AT278" s="143" t="s">
        <v>176</v>
      </c>
      <c r="AU278" s="143" t="s">
        <v>80</v>
      </c>
      <c r="AY278" s="17" t="s">
        <v>174</v>
      </c>
      <c r="BE278" s="144">
        <f t="shared" ref="BE278:BE287" si="64">IF(N278="základní",J278,0)</f>
        <v>0</v>
      </c>
      <c r="BF278" s="144">
        <f t="shared" ref="BF278:BF287" si="65">IF(N278="snížená",J278,0)</f>
        <v>0</v>
      </c>
      <c r="BG278" s="144">
        <f t="shared" ref="BG278:BG287" si="66">IF(N278="zákl. přenesená",J278,0)</f>
        <v>0</v>
      </c>
      <c r="BH278" s="144">
        <f t="shared" ref="BH278:BH287" si="67">IF(N278="sníž. přenesená",J278,0)</f>
        <v>0</v>
      </c>
      <c r="BI278" s="144">
        <f t="shared" ref="BI278:BI287" si="68">IF(N278="nulová",J278,0)</f>
        <v>0</v>
      </c>
      <c r="BJ278" s="17" t="s">
        <v>80</v>
      </c>
      <c r="BK278" s="144">
        <f t="shared" ref="BK278:BK287" si="69">ROUND(I278*H278,2)</f>
        <v>0</v>
      </c>
      <c r="BL278" s="17" t="s">
        <v>180</v>
      </c>
      <c r="BM278" s="143" t="s">
        <v>1788</v>
      </c>
    </row>
    <row r="279" spans="2:65" s="1" customFormat="1" ht="44.25" customHeight="1">
      <c r="B279" s="32"/>
      <c r="C279" s="132" t="s">
        <v>1540</v>
      </c>
      <c r="D279" s="132" t="s">
        <v>176</v>
      </c>
      <c r="E279" s="133" t="s">
        <v>1789</v>
      </c>
      <c r="F279" s="134" t="s">
        <v>1790</v>
      </c>
      <c r="G279" s="135" t="s">
        <v>812</v>
      </c>
      <c r="H279" s="136">
        <v>9</v>
      </c>
      <c r="I279" s="137"/>
      <c r="J279" s="138">
        <f t="shared" si="60"/>
        <v>0</v>
      </c>
      <c r="K279" s="134" t="s">
        <v>218</v>
      </c>
      <c r="L279" s="32"/>
      <c r="M279" s="139" t="s">
        <v>21</v>
      </c>
      <c r="N279" s="140" t="s">
        <v>44</v>
      </c>
      <c r="P279" s="141">
        <f t="shared" si="61"/>
        <v>0</v>
      </c>
      <c r="Q279" s="141">
        <v>0</v>
      </c>
      <c r="R279" s="141">
        <f t="shared" si="62"/>
        <v>0</v>
      </c>
      <c r="S279" s="141">
        <v>0</v>
      </c>
      <c r="T279" s="142">
        <f t="shared" si="63"/>
        <v>0</v>
      </c>
      <c r="AR279" s="143" t="s">
        <v>180</v>
      </c>
      <c r="AT279" s="143" t="s">
        <v>176</v>
      </c>
      <c r="AU279" s="143" t="s">
        <v>80</v>
      </c>
      <c r="AY279" s="17" t="s">
        <v>174</v>
      </c>
      <c r="BE279" s="144">
        <f t="shared" si="64"/>
        <v>0</v>
      </c>
      <c r="BF279" s="144">
        <f t="shared" si="65"/>
        <v>0</v>
      </c>
      <c r="BG279" s="144">
        <f t="shared" si="66"/>
        <v>0</v>
      </c>
      <c r="BH279" s="144">
        <f t="shared" si="67"/>
        <v>0</v>
      </c>
      <c r="BI279" s="144">
        <f t="shared" si="68"/>
        <v>0</v>
      </c>
      <c r="BJ279" s="17" t="s">
        <v>80</v>
      </c>
      <c r="BK279" s="144">
        <f t="shared" si="69"/>
        <v>0</v>
      </c>
      <c r="BL279" s="17" t="s">
        <v>180</v>
      </c>
      <c r="BM279" s="143" t="s">
        <v>1791</v>
      </c>
    </row>
    <row r="280" spans="2:65" s="1" customFormat="1" ht="44.25" customHeight="1">
      <c r="B280" s="32"/>
      <c r="C280" s="132" t="s">
        <v>1792</v>
      </c>
      <c r="D280" s="132" t="s">
        <v>176</v>
      </c>
      <c r="E280" s="133" t="s">
        <v>1793</v>
      </c>
      <c r="F280" s="134" t="s">
        <v>1794</v>
      </c>
      <c r="G280" s="135" t="s">
        <v>812</v>
      </c>
      <c r="H280" s="136">
        <v>2</v>
      </c>
      <c r="I280" s="137"/>
      <c r="J280" s="138">
        <f t="shared" si="60"/>
        <v>0</v>
      </c>
      <c r="K280" s="134" t="s">
        <v>218</v>
      </c>
      <c r="L280" s="32"/>
      <c r="M280" s="139" t="s">
        <v>21</v>
      </c>
      <c r="N280" s="140" t="s">
        <v>44</v>
      </c>
      <c r="P280" s="141">
        <f t="shared" si="61"/>
        <v>0</v>
      </c>
      <c r="Q280" s="141">
        <v>0</v>
      </c>
      <c r="R280" s="141">
        <f t="shared" si="62"/>
        <v>0</v>
      </c>
      <c r="S280" s="141">
        <v>0</v>
      </c>
      <c r="T280" s="142">
        <f t="shared" si="63"/>
        <v>0</v>
      </c>
      <c r="AR280" s="143" t="s">
        <v>180</v>
      </c>
      <c r="AT280" s="143" t="s">
        <v>176</v>
      </c>
      <c r="AU280" s="143" t="s">
        <v>80</v>
      </c>
      <c r="AY280" s="17" t="s">
        <v>174</v>
      </c>
      <c r="BE280" s="144">
        <f t="shared" si="64"/>
        <v>0</v>
      </c>
      <c r="BF280" s="144">
        <f t="shared" si="65"/>
        <v>0</v>
      </c>
      <c r="BG280" s="144">
        <f t="shared" si="66"/>
        <v>0</v>
      </c>
      <c r="BH280" s="144">
        <f t="shared" si="67"/>
        <v>0</v>
      </c>
      <c r="BI280" s="144">
        <f t="shared" si="68"/>
        <v>0</v>
      </c>
      <c r="BJ280" s="17" t="s">
        <v>80</v>
      </c>
      <c r="BK280" s="144">
        <f t="shared" si="69"/>
        <v>0</v>
      </c>
      <c r="BL280" s="17" t="s">
        <v>180</v>
      </c>
      <c r="BM280" s="143" t="s">
        <v>1795</v>
      </c>
    </row>
    <row r="281" spans="2:65" s="1" customFormat="1" ht="24.2" customHeight="1">
      <c r="B281" s="32"/>
      <c r="C281" s="132" t="s">
        <v>1543</v>
      </c>
      <c r="D281" s="132" t="s">
        <v>176</v>
      </c>
      <c r="E281" s="133" t="s">
        <v>1796</v>
      </c>
      <c r="F281" s="134" t="s">
        <v>1797</v>
      </c>
      <c r="G281" s="135" t="s">
        <v>812</v>
      </c>
      <c r="H281" s="136">
        <v>1</v>
      </c>
      <c r="I281" s="137"/>
      <c r="J281" s="138">
        <f t="shared" si="60"/>
        <v>0</v>
      </c>
      <c r="K281" s="134" t="s">
        <v>218</v>
      </c>
      <c r="L281" s="32"/>
      <c r="M281" s="139" t="s">
        <v>21</v>
      </c>
      <c r="N281" s="140" t="s">
        <v>44</v>
      </c>
      <c r="P281" s="141">
        <f t="shared" si="61"/>
        <v>0</v>
      </c>
      <c r="Q281" s="141">
        <v>0</v>
      </c>
      <c r="R281" s="141">
        <f t="shared" si="62"/>
        <v>0</v>
      </c>
      <c r="S281" s="141">
        <v>0</v>
      </c>
      <c r="T281" s="142">
        <f t="shared" si="63"/>
        <v>0</v>
      </c>
      <c r="AR281" s="143" t="s">
        <v>180</v>
      </c>
      <c r="AT281" s="143" t="s">
        <v>176</v>
      </c>
      <c r="AU281" s="143" t="s">
        <v>80</v>
      </c>
      <c r="AY281" s="17" t="s">
        <v>174</v>
      </c>
      <c r="BE281" s="144">
        <f t="shared" si="64"/>
        <v>0</v>
      </c>
      <c r="BF281" s="144">
        <f t="shared" si="65"/>
        <v>0</v>
      </c>
      <c r="BG281" s="144">
        <f t="shared" si="66"/>
        <v>0</v>
      </c>
      <c r="BH281" s="144">
        <f t="shared" si="67"/>
        <v>0</v>
      </c>
      <c r="BI281" s="144">
        <f t="shared" si="68"/>
        <v>0</v>
      </c>
      <c r="BJ281" s="17" t="s">
        <v>80</v>
      </c>
      <c r="BK281" s="144">
        <f t="shared" si="69"/>
        <v>0</v>
      </c>
      <c r="BL281" s="17" t="s">
        <v>180</v>
      </c>
      <c r="BM281" s="143" t="s">
        <v>1798</v>
      </c>
    </row>
    <row r="282" spans="2:65" s="1" customFormat="1" ht="37.9" customHeight="1">
      <c r="B282" s="32"/>
      <c r="C282" s="132" t="s">
        <v>1799</v>
      </c>
      <c r="D282" s="132" t="s">
        <v>176</v>
      </c>
      <c r="E282" s="133" t="s">
        <v>1800</v>
      </c>
      <c r="F282" s="134" t="s">
        <v>1801</v>
      </c>
      <c r="G282" s="135" t="s">
        <v>812</v>
      </c>
      <c r="H282" s="136">
        <v>4</v>
      </c>
      <c r="I282" s="137"/>
      <c r="J282" s="138">
        <f t="shared" si="60"/>
        <v>0</v>
      </c>
      <c r="K282" s="134" t="s">
        <v>218</v>
      </c>
      <c r="L282" s="32"/>
      <c r="M282" s="139" t="s">
        <v>21</v>
      </c>
      <c r="N282" s="140" t="s">
        <v>44</v>
      </c>
      <c r="P282" s="141">
        <f t="shared" si="61"/>
        <v>0</v>
      </c>
      <c r="Q282" s="141">
        <v>0</v>
      </c>
      <c r="R282" s="141">
        <f t="shared" si="62"/>
        <v>0</v>
      </c>
      <c r="S282" s="141">
        <v>0</v>
      </c>
      <c r="T282" s="142">
        <f t="shared" si="63"/>
        <v>0</v>
      </c>
      <c r="AR282" s="143" t="s">
        <v>180</v>
      </c>
      <c r="AT282" s="143" t="s">
        <v>176</v>
      </c>
      <c r="AU282" s="143" t="s">
        <v>80</v>
      </c>
      <c r="AY282" s="17" t="s">
        <v>174</v>
      </c>
      <c r="BE282" s="144">
        <f t="shared" si="64"/>
        <v>0</v>
      </c>
      <c r="BF282" s="144">
        <f t="shared" si="65"/>
        <v>0</v>
      </c>
      <c r="BG282" s="144">
        <f t="shared" si="66"/>
        <v>0</v>
      </c>
      <c r="BH282" s="144">
        <f t="shared" si="67"/>
        <v>0</v>
      </c>
      <c r="BI282" s="144">
        <f t="shared" si="68"/>
        <v>0</v>
      </c>
      <c r="BJ282" s="17" t="s">
        <v>80</v>
      </c>
      <c r="BK282" s="144">
        <f t="shared" si="69"/>
        <v>0</v>
      </c>
      <c r="BL282" s="17" t="s">
        <v>180</v>
      </c>
      <c r="BM282" s="143" t="s">
        <v>1802</v>
      </c>
    </row>
    <row r="283" spans="2:65" s="1" customFormat="1" ht="24.2" customHeight="1">
      <c r="B283" s="32"/>
      <c r="C283" s="132" t="s">
        <v>1546</v>
      </c>
      <c r="D283" s="132" t="s">
        <v>176</v>
      </c>
      <c r="E283" s="133" t="s">
        <v>1803</v>
      </c>
      <c r="F283" s="134" t="s">
        <v>1804</v>
      </c>
      <c r="G283" s="135" t="s">
        <v>812</v>
      </c>
      <c r="H283" s="136">
        <v>1</v>
      </c>
      <c r="I283" s="137"/>
      <c r="J283" s="138">
        <f t="shared" si="60"/>
        <v>0</v>
      </c>
      <c r="K283" s="134" t="s">
        <v>218</v>
      </c>
      <c r="L283" s="32"/>
      <c r="M283" s="139" t="s">
        <v>21</v>
      </c>
      <c r="N283" s="140" t="s">
        <v>44</v>
      </c>
      <c r="P283" s="141">
        <f t="shared" si="61"/>
        <v>0</v>
      </c>
      <c r="Q283" s="141">
        <v>0</v>
      </c>
      <c r="R283" s="141">
        <f t="shared" si="62"/>
        <v>0</v>
      </c>
      <c r="S283" s="141">
        <v>0</v>
      </c>
      <c r="T283" s="142">
        <f t="shared" si="63"/>
        <v>0</v>
      </c>
      <c r="AR283" s="143" t="s">
        <v>180</v>
      </c>
      <c r="AT283" s="143" t="s">
        <v>176</v>
      </c>
      <c r="AU283" s="143" t="s">
        <v>80</v>
      </c>
      <c r="AY283" s="17" t="s">
        <v>174</v>
      </c>
      <c r="BE283" s="144">
        <f t="shared" si="64"/>
        <v>0</v>
      </c>
      <c r="BF283" s="144">
        <f t="shared" si="65"/>
        <v>0</v>
      </c>
      <c r="BG283" s="144">
        <f t="shared" si="66"/>
        <v>0</v>
      </c>
      <c r="BH283" s="144">
        <f t="shared" si="67"/>
        <v>0</v>
      </c>
      <c r="BI283" s="144">
        <f t="shared" si="68"/>
        <v>0</v>
      </c>
      <c r="BJ283" s="17" t="s">
        <v>80</v>
      </c>
      <c r="BK283" s="144">
        <f t="shared" si="69"/>
        <v>0</v>
      </c>
      <c r="BL283" s="17" t="s">
        <v>180</v>
      </c>
      <c r="BM283" s="143" t="s">
        <v>1805</v>
      </c>
    </row>
    <row r="284" spans="2:65" s="1" customFormat="1" ht="24.2" customHeight="1">
      <c r="B284" s="32"/>
      <c r="C284" s="132" t="s">
        <v>1806</v>
      </c>
      <c r="D284" s="132" t="s">
        <v>176</v>
      </c>
      <c r="E284" s="133" t="s">
        <v>1807</v>
      </c>
      <c r="F284" s="134" t="s">
        <v>1808</v>
      </c>
      <c r="G284" s="135" t="s">
        <v>812</v>
      </c>
      <c r="H284" s="136">
        <v>9</v>
      </c>
      <c r="I284" s="137"/>
      <c r="J284" s="138">
        <f t="shared" si="60"/>
        <v>0</v>
      </c>
      <c r="K284" s="134" t="s">
        <v>218</v>
      </c>
      <c r="L284" s="32"/>
      <c r="M284" s="139" t="s">
        <v>21</v>
      </c>
      <c r="N284" s="140" t="s">
        <v>44</v>
      </c>
      <c r="P284" s="141">
        <f t="shared" si="61"/>
        <v>0</v>
      </c>
      <c r="Q284" s="141">
        <v>0</v>
      </c>
      <c r="R284" s="141">
        <f t="shared" si="62"/>
        <v>0</v>
      </c>
      <c r="S284" s="141">
        <v>0</v>
      </c>
      <c r="T284" s="142">
        <f t="shared" si="63"/>
        <v>0</v>
      </c>
      <c r="AR284" s="143" t="s">
        <v>180</v>
      </c>
      <c r="AT284" s="143" t="s">
        <v>176</v>
      </c>
      <c r="AU284" s="143" t="s">
        <v>80</v>
      </c>
      <c r="AY284" s="17" t="s">
        <v>174</v>
      </c>
      <c r="BE284" s="144">
        <f t="shared" si="64"/>
        <v>0</v>
      </c>
      <c r="BF284" s="144">
        <f t="shared" si="65"/>
        <v>0</v>
      </c>
      <c r="BG284" s="144">
        <f t="shared" si="66"/>
        <v>0</v>
      </c>
      <c r="BH284" s="144">
        <f t="shared" si="67"/>
        <v>0</v>
      </c>
      <c r="BI284" s="144">
        <f t="shared" si="68"/>
        <v>0</v>
      </c>
      <c r="BJ284" s="17" t="s">
        <v>80</v>
      </c>
      <c r="BK284" s="144">
        <f t="shared" si="69"/>
        <v>0</v>
      </c>
      <c r="BL284" s="17" t="s">
        <v>180</v>
      </c>
      <c r="BM284" s="143" t="s">
        <v>1809</v>
      </c>
    </row>
    <row r="285" spans="2:65" s="1" customFormat="1" ht="24.2" customHeight="1">
      <c r="B285" s="32"/>
      <c r="C285" s="132" t="s">
        <v>1549</v>
      </c>
      <c r="D285" s="132" t="s">
        <v>176</v>
      </c>
      <c r="E285" s="133" t="s">
        <v>1810</v>
      </c>
      <c r="F285" s="134" t="s">
        <v>1811</v>
      </c>
      <c r="G285" s="135" t="s">
        <v>812</v>
      </c>
      <c r="H285" s="136">
        <v>5</v>
      </c>
      <c r="I285" s="137"/>
      <c r="J285" s="138">
        <f t="shared" si="60"/>
        <v>0</v>
      </c>
      <c r="K285" s="134" t="s">
        <v>218</v>
      </c>
      <c r="L285" s="32"/>
      <c r="M285" s="139" t="s">
        <v>21</v>
      </c>
      <c r="N285" s="140" t="s">
        <v>44</v>
      </c>
      <c r="P285" s="141">
        <f t="shared" si="61"/>
        <v>0</v>
      </c>
      <c r="Q285" s="141">
        <v>0</v>
      </c>
      <c r="R285" s="141">
        <f t="shared" si="62"/>
        <v>0</v>
      </c>
      <c r="S285" s="141">
        <v>0</v>
      </c>
      <c r="T285" s="142">
        <f t="shared" si="63"/>
        <v>0</v>
      </c>
      <c r="AR285" s="143" t="s">
        <v>180</v>
      </c>
      <c r="AT285" s="143" t="s">
        <v>176</v>
      </c>
      <c r="AU285" s="143" t="s">
        <v>80</v>
      </c>
      <c r="AY285" s="17" t="s">
        <v>174</v>
      </c>
      <c r="BE285" s="144">
        <f t="shared" si="64"/>
        <v>0</v>
      </c>
      <c r="BF285" s="144">
        <f t="shared" si="65"/>
        <v>0</v>
      </c>
      <c r="BG285" s="144">
        <f t="shared" si="66"/>
        <v>0</v>
      </c>
      <c r="BH285" s="144">
        <f t="shared" si="67"/>
        <v>0</v>
      </c>
      <c r="BI285" s="144">
        <f t="shared" si="68"/>
        <v>0</v>
      </c>
      <c r="BJ285" s="17" t="s">
        <v>80</v>
      </c>
      <c r="BK285" s="144">
        <f t="shared" si="69"/>
        <v>0</v>
      </c>
      <c r="BL285" s="17" t="s">
        <v>180</v>
      </c>
      <c r="BM285" s="143" t="s">
        <v>1812</v>
      </c>
    </row>
    <row r="286" spans="2:65" s="1" customFormat="1" ht="33" customHeight="1">
      <c r="B286" s="32"/>
      <c r="C286" s="132" t="s">
        <v>1813</v>
      </c>
      <c r="D286" s="132" t="s">
        <v>176</v>
      </c>
      <c r="E286" s="133" t="s">
        <v>1814</v>
      </c>
      <c r="F286" s="134" t="s">
        <v>1815</v>
      </c>
      <c r="G286" s="135" t="s">
        <v>812</v>
      </c>
      <c r="H286" s="136">
        <v>2</v>
      </c>
      <c r="I286" s="137"/>
      <c r="J286" s="138">
        <f t="shared" si="60"/>
        <v>0</v>
      </c>
      <c r="K286" s="134" t="s">
        <v>218</v>
      </c>
      <c r="L286" s="32"/>
      <c r="M286" s="139" t="s">
        <v>21</v>
      </c>
      <c r="N286" s="140" t="s">
        <v>44</v>
      </c>
      <c r="P286" s="141">
        <f t="shared" si="61"/>
        <v>0</v>
      </c>
      <c r="Q286" s="141">
        <v>0</v>
      </c>
      <c r="R286" s="141">
        <f t="shared" si="62"/>
        <v>0</v>
      </c>
      <c r="S286" s="141">
        <v>0</v>
      </c>
      <c r="T286" s="142">
        <f t="shared" si="63"/>
        <v>0</v>
      </c>
      <c r="AR286" s="143" t="s">
        <v>180</v>
      </c>
      <c r="AT286" s="143" t="s">
        <v>176</v>
      </c>
      <c r="AU286" s="143" t="s">
        <v>80</v>
      </c>
      <c r="AY286" s="17" t="s">
        <v>174</v>
      </c>
      <c r="BE286" s="144">
        <f t="shared" si="64"/>
        <v>0</v>
      </c>
      <c r="BF286" s="144">
        <f t="shared" si="65"/>
        <v>0</v>
      </c>
      <c r="BG286" s="144">
        <f t="shared" si="66"/>
        <v>0</v>
      </c>
      <c r="BH286" s="144">
        <f t="shared" si="67"/>
        <v>0</v>
      </c>
      <c r="BI286" s="144">
        <f t="shared" si="68"/>
        <v>0</v>
      </c>
      <c r="BJ286" s="17" t="s">
        <v>80</v>
      </c>
      <c r="BK286" s="144">
        <f t="shared" si="69"/>
        <v>0</v>
      </c>
      <c r="BL286" s="17" t="s">
        <v>180</v>
      </c>
      <c r="BM286" s="143" t="s">
        <v>1816</v>
      </c>
    </row>
    <row r="287" spans="2:65" s="1" customFormat="1" ht="33" customHeight="1">
      <c r="B287" s="32"/>
      <c r="C287" s="132" t="s">
        <v>1552</v>
      </c>
      <c r="D287" s="132" t="s">
        <v>176</v>
      </c>
      <c r="E287" s="133" t="s">
        <v>1817</v>
      </c>
      <c r="F287" s="134" t="s">
        <v>1818</v>
      </c>
      <c r="G287" s="135" t="s">
        <v>812</v>
      </c>
      <c r="H287" s="136">
        <v>2</v>
      </c>
      <c r="I287" s="137"/>
      <c r="J287" s="138">
        <f t="shared" si="60"/>
        <v>0</v>
      </c>
      <c r="K287" s="134" t="s">
        <v>218</v>
      </c>
      <c r="L287" s="32"/>
      <c r="M287" s="139" t="s">
        <v>21</v>
      </c>
      <c r="N287" s="140" t="s">
        <v>44</v>
      </c>
      <c r="P287" s="141">
        <f t="shared" si="61"/>
        <v>0</v>
      </c>
      <c r="Q287" s="141">
        <v>0</v>
      </c>
      <c r="R287" s="141">
        <f t="shared" si="62"/>
        <v>0</v>
      </c>
      <c r="S287" s="141">
        <v>0</v>
      </c>
      <c r="T287" s="142">
        <f t="shared" si="63"/>
        <v>0</v>
      </c>
      <c r="AR287" s="143" t="s">
        <v>180</v>
      </c>
      <c r="AT287" s="143" t="s">
        <v>176</v>
      </c>
      <c r="AU287" s="143" t="s">
        <v>80</v>
      </c>
      <c r="AY287" s="17" t="s">
        <v>174</v>
      </c>
      <c r="BE287" s="144">
        <f t="shared" si="64"/>
        <v>0</v>
      </c>
      <c r="BF287" s="144">
        <f t="shared" si="65"/>
        <v>0</v>
      </c>
      <c r="BG287" s="144">
        <f t="shared" si="66"/>
        <v>0</v>
      </c>
      <c r="BH287" s="144">
        <f t="shared" si="67"/>
        <v>0</v>
      </c>
      <c r="BI287" s="144">
        <f t="shared" si="68"/>
        <v>0</v>
      </c>
      <c r="BJ287" s="17" t="s">
        <v>80</v>
      </c>
      <c r="BK287" s="144">
        <f t="shared" si="69"/>
        <v>0</v>
      </c>
      <c r="BL287" s="17" t="s">
        <v>180</v>
      </c>
      <c r="BM287" s="143" t="s">
        <v>1819</v>
      </c>
    </row>
    <row r="288" spans="2:65" s="13" customFormat="1" ht="11.25">
      <c r="B288" s="156"/>
      <c r="D288" s="150" t="s">
        <v>184</v>
      </c>
      <c r="E288" s="157" t="s">
        <v>21</v>
      </c>
      <c r="F288" s="158" t="s">
        <v>1820</v>
      </c>
      <c r="H288" s="159">
        <v>2</v>
      </c>
      <c r="I288" s="160"/>
      <c r="L288" s="156"/>
      <c r="M288" s="161"/>
      <c r="T288" s="162"/>
      <c r="AT288" s="157" t="s">
        <v>184</v>
      </c>
      <c r="AU288" s="157" t="s">
        <v>80</v>
      </c>
      <c r="AV288" s="13" t="s">
        <v>82</v>
      </c>
      <c r="AW288" s="13" t="s">
        <v>186</v>
      </c>
      <c r="AX288" s="13" t="s">
        <v>73</v>
      </c>
      <c r="AY288" s="157" t="s">
        <v>174</v>
      </c>
    </row>
    <row r="289" spans="2:65" s="14" customFormat="1" ht="11.25">
      <c r="B289" s="163"/>
      <c r="D289" s="150" t="s">
        <v>184</v>
      </c>
      <c r="E289" s="164" t="s">
        <v>21</v>
      </c>
      <c r="F289" s="165" t="s">
        <v>226</v>
      </c>
      <c r="H289" s="166">
        <v>2</v>
      </c>
      <c r="I289" s="167"/>
      <c r="L289" s="163"/>
      <c r="M289" s="168"/>
      <c r="T289" s="169"/>
      <c r="AT289" s="164" t="s">
        <v>184</v>
      </c>
      <c r="AU289" s="164" t="s">
        <v>80</v>
      </c>
      <c r="AV289" s="14" t="s">
        <v>180</v>
      </c>
      <c r="AW289" s="14" t="s">
        <v>186</v>
      </c>
      <c r="AX289" s="14" t="s">
        <v>80</v>
      </c>
      <c r="AY289" s="164" t="s">
        <v>174</v>
      </c>
    </row>
    <row r="290" spans="2:65" s="1" customFormat="1" ht="37.9" customHeight="1">
      <c r="B290" s="32"/>
      <c r="C290" s="132" t="s">
        <v>1821</v>
      </c>
      <c r="D290" s="132" t="s">
        <v>176</v>
      </c>
      <c r="E290" s="133" t="s">
        <v>1822</v>
      </c>
      <c r="F290" s="134" t="s">
        <v>1823</v>
      </c>
      <c r="G290" s="135" t="s">
        <v>812</v>
      </c>
      <c r="H290" s="136">
        <v>12</v>
      </c>
      <c r="I290" s="137"/>
      <c r="J290" s="138">
        <f>ROUND(I290*H290,2)</f>
        <v>0</v>
      </c>
      <c r="K290" s="134" t="s">
        <v>218</v>
      </c>
      <c r="L290" s="32"/>
      <c r="M290" s="139" t="s">
        <v>21</v>
      </c>
      <c r="N290" s="140" t="s">
        <v>44</v>
      </c>
      <c r="P290" s="141">
        <f>O290*H290</f>
        <v>0</v>
      </c>
      <c r="Q290" s="141">
        <v>0</v>
      </c>
      <c r="R290" s="141">
        <f>Q290*H290</f>
        <v>0</v>
      </c>
      <c r="S290" s="141">
        <v>0</v>
      </c>
      <c r="T290" s="142">
        <f>S290*H290</f>
        <v>0</v>
      </c>
      <c r="AR290" s="143" t="s">
        <v>180</v>
      </c>
      <c r="AT290" s="143" t="s">
        <v>176</v>
      </c>
      <c r="AU290" s="143" t="s">
        <v>80</v>
      </c>
      <c r="AY290" s="17" t="s">
        <v>174</v>
      </c>
      <c r="BE290" s="144">
        <f>IF(N290="základní",J290,0)</f>
        <v>0</v>
      </c>
      <c r="BF290" s="144">
        <f>IF(N290="snížená",J290,0)</f>
        <v>0</v>
      </c>
      <c r="BG290" s="144">
        <f>IF(N290="zákl. přenesená",J290,0)</f>
        <v>0</v>
      </c>
      <c r="BH290" s="144">
        <f>IF(N290="sníž. přenesená",J290,0)</f>
        <v>0</v>
      </c>
      <c r="BI290" s="144">
        <f>IF(N290="nulová",J290,0)</f>
        <v>0</v>
      </c>
      <c r="BJ290" s="17" t="s">
        <v>80</v>
      </c>
      <c r="BK290" s="144">
        <f>ROUND(I290*H290,2)</f>
        <v>0</v>
      </c>
      <c r="BL290" s="17" t="s">
        <v>180</v>
      </c>
      <c r="BM290" s="143" t="s">
        <v>1824</v>
      </c>
    </row>
    <row r="291" spans="2:65" s="13" customFormat="1" ht="11.25">
      <c r="B291" s="156"/>
      <c r="D291" s="150" t="s">
        <v>184</v>
      </c>
      <c r="E291" s="157" t="s">
        <v>21</v>
      </c>
      <c r="F291" s="158" t="s">
        <v>1825</v>
      </c>
      <c r="H291" s="159">
        <v>12</v>
      </c>
      <c r="I291" s="160"/>
      <c r="L291" s="156"/>
      <c r="M291" s="161"/>
      <c r="T291" s="162"/>
      <c r="AT291" s="157" t="s">
        <v>184</v>
      </c>
      <c r="AU291" s="157" t="s">
        <v>80</v>
      </c>
      <c r="AV291" s="13" t="s">
        <v>82</v>
      </c>
      <c r="AW291" s="13" t="s">
        <v>186</v>
      </c>
      <c r="AX291" s="13" t="s">
        <v>73</v>
      </c>
      <c r="AY291" s="157" t="s">
        <v>174</v>
      </c>
    </row>
    <row r="292" spans="2:65" s="14" customFormat="1" ht="11.25">
      <c r="B292" s="163"/>
      <c r="D292" s="150" t="s">
        <v>184</v>
      </c>
      <c r="E292" s="164" t="s">
        <v>21</v>
      </c>
      <c r="F292" s="165" t="s">
        <v>226</v>
      </c>
      <c r="H292" s="166">
        <v>12</v>
      </c>
      <c r="I292" s="167"/>
      <c r="L292" s="163"/>
      <c r="M292" s="168"/>
      <c r="T292" s="169"/>
      <c r="AT292" s="164" t="s">
        <v>184</v>
      </c>
      <c r="AU292" s="164" t="s">
        <v>80</v>
      </c>
      <c r="AV292" s="14" t="s">
        <v>180</v>
      </c>
      <c r="AW292" s="14" t="s">
        <v>186</v>
      </c>
      <c r="AX292" s="14" t="s">
        <v>80</v>
      </c>
      <c r="AY292" s="164" t="s">
        <v>174</v>
      </c>
    </row>
    <row r="293" spans="2:65" s="1" customFormat="1" ht="24.2" customHeight="1">
      <c r="B293" s="32"/>
      <c r="C293" s="132" t="s">
        <v>1556</v>
      </c>
      <c r="D293" s="132" t="s">
        <v>176</v>
      </c>
      <c r="E293" s="133" t="s">
        <v>1826</v>
      </c>
      <c r="F293" s="134" t="s">
        <v>1827</v>
      </c>
      <c r="G293" s="135" t="s">
        <v>420</v>
      </c>
      <c r="H293" s="136">
        <v>12</v>
      </c>
      <c r="I293" s="137"/>
      <c r="J293" s="138">
        <f>ROUND(I293*H293,2)</f>
        <v>0</v>
      </c>
      <c r="K293" s="134" t="s">
        <v>179</v>
      </c>
      <c r="L293" s="32"/>
      <c r="M293" s="139" t="s">
        <v>21</v>
      </c>
      <c r="N293" s="140" t="s">
        <v>44</v>
      </c>
      <c r="P293" s="141">
        <f>O293*H293</f>
        <v>0</v>
      </c>
      <c r="Q293" s="141">
        <v>2.375E-4</v>
      </c>
      <c r="R293" s="141">
        <f>Q293*H293</f>
        <v>2.8500000000000001E-3</v>
      </c>
      <c r="S293" s="141">
        <v>0</v>
      </c>
      <c r="T293" s="142">
        <f>S293*H293</f>
        <v>0</v>
      </c>
      <c r="AR293" s="143" t="s">
        <v>180</v>
      </c>
      <c r="AT293" s="143" t="s">
        <v>176</v>
      </c>
      <c r="AU293" s="143" t="s">
        <v>80</v>
      </c>
      <c r="AY293" s="17" t="s">
        <v>174</v>
      </c>
      <c r="BE293" s="144">
        <f>IF(N293="základní",J293,0)</f>
        <v>0</v>
      </c>
      <c r="BF293" s="144">
        <f>IF(N293="snížená",J293,0)</f>
        <v>0</v>
      </c>
      <c r="BG293" s="144">
        <f>IF(N293="zákl. přenesená",J293,0)</f>
        <v>0</v>
      </c>
      <c r="BH293" s="144">
        <f>IF(N293="sníž. přenesená",J293,0)</f>
        <v>0</v>
      </c>
      <c r="BI293" s="144">
        <f>IF(N293="nulová",J293,0)</f>
        <v>0</v>
      </c>
      <c r="BJ293" s="17" t="s">
        <v>80</v>
      </c>
      <c r="BK293" s="144">
        <f>ROUND(I293*H293,2)</f>
        <v>0</v>
      </c>
      <c r="BL293" s="17" t="s">
        <v>180</v>
      </c>
      <c r="BM293" s="143" t="s">
        <v>1828</v>
      </c>
    </row>
    <row r="294" spans="2:65" s="1" customFormat="1" ht="11.25">
      <c r="B294" s="32"/>
      <c r="D294" s="145" t="s">
        <v>182</v>
      </c>
      <c r="F294" s="146" t="s">
        <v>1829</v>
      </c>
      <c r="I294" s="147"/>
      <c r="L294" s="32"/>
      <c r="M294" s="148"/>
      <c r="T294" s="53"/>
      <c r="AT294" s="17" t="s">
        <v>182</v>
      </c>
      <c r="AU294" s="17" t="s">
        <v>80</v>
      </c>
    </row>
    <row r="295" spans="2:65" s="1" customFormat="1" ht="24.2" customHeight="1">
      <c r="B295" s="32"/>
      <c r="C295" s="132" t="s">
        <v>1830</v>
      </c>
      <c r="D295" s="132" t="s">
        <v>176</v>
      </c>
      <c r="E295" s="133" t="s">
        <v>1831</v>
      </c>
      <c r="F295" s="134" t="s">
        <v>1832</v>
      </c>
      <c r="G295" s="135" t="s">
        <v>420</v>
      </c>
      <c r="H295" s="136">
        <v>12</v>
      </c>
      <c r="I295" s="137"/>
      <c r="J295" s="138">
        <f>ROUND(I295*H295,2)</f>
        <v>0</v>
      </c>
      <c r="K295" s="134" t="s">
        <v>179</v>
      </c>
      <c r="L295" s="32"/>
      <c r="M295" s="139" t="s">
        <v>21</v>
      </c>
      <c r="N295" s="140" t="s">
        <v>44</v>
      </c>
      <c r="P295" s="141">
        <f>O295*H295</f>
        <v>0</v>
      </c>
      <c r="Q295" s="141">
        <v>2.7999999999999998E-4</v>
      </c>
      <c r="R295" s="141">
        <f>Q295*H295</f>
        <v>3.3599999999999997E-3</v>
      </c>
      <c r="S295" s="141">
        <v>0</v>
      </c>
      <c r="T295" s="142">
        <f>S295*H295</f>
        <v>0</v>
      </c>
      <c r="AR295" s="143" t="s">
        <v>180</v>
      </c>
      <c r="AT295" s="143" t="s">
        <v>176</v>
      </c>
      <c r="AU295" s="143" t="s">
        <v>80</v>
      </c>
      <c r="AY295" s="17" t="s">
        <v>174</v>
      </c>
      <c r="BE295" s="144">
        <f>IF(N295="základní",J295,0)</f>
        <v>0</v>
      </c>
      <c r="BF295" s="144">
        <f>IF(N295="snížená",J295,0)</f>
        <v>0</v>
      </c>
      <c r="BG295" s="144">
        <f>IF(N295="zákl. přenesená",J295,0)</f>
        <v>0</v>
      </c>
      <c r="BH295" s="144">
        <f>IF(N295="sníž. přenesená",J295,0)</f>
        <v>0</v>
      </c>
      <c r="BI295" s="144">
        <f>IF(N295="nulová",J295,0)</f>
        <v>0</v>
      </c>
      <c r="BJ295" s="17" t="s">
        <v>80</v>
      </c>
      <c r="BK295" s="144">
        <f>ROUND(I295*H295,2)</f>
        <v>0</v>
      </c>
      <c r="BL295" s="17" t="s">
        <v>180</v>
      </c>
      <c r="BM295" s="143" t="s">
        <v>1833</v>
      </c>
    </row>
    <row r="296" spans="2:65" s="1" customFormat="1" ht="11.25">
      <c r="B296" s="32"/>
      <c r="D296" s="145" t="s">
        <v>182</v>
      </c>
      <c r="F296" s="146" t="s">
        <v>1834</v>
      </c>
      <c r="I296" s="147"/>
      <c r="L296" s="32"/>
      <c r="M296" s="148"/>
      <c r="T296" s="53"/>
      <c r="AT296" s="17" t="s">
        <v>182</v>
      </c>
      <c r="AU296" s="17" t="s">
        <v>80</v>
      </c>
    </row>
    <row r="297" spans="2:65" s="1" customFormat="1" ht="44.25" customHeight="1">
      <c r="B297" s="32"/>
      <c r="C297" s="132" t="s">
        <v>1560</v>
      </c>
      <c r="D297" s="132" t="s">
        <v>176</v>
      </c>
      <c r="E297" s="133" t="s">
        <v>1835</v>
      </c>
      <c r="F297" s="134" t="s">
        <v>1836</v>
      </c>
      <c r="G297" s="135" t="s">
        <v>307</v>
      </c>
      <c r="H297" s="136">
        <v>2.5</v>
      </c>
      <c r="I297" s="137"/>
      <c r="J297" s="138">
        <f>ROUND(I297*H297,2)</f>
        <v>0</v>
      </c>
      <c r="K297" s="134" t="s">
        <v>179</v>
      </c>
      <c r="L297" s="32"/>
      <c r="M297" s="139" t="s">
        <v>21</v>
      </c>
      <c r="N297" s="140" t="s">
        <v>44</v>
      </c>
      <c r="P297" s="141">
        <f>O297*H297</f>
        <v>0</v>
      </c>
      <c r="Q297" s="141">
        <v>0</v>
      </c>
      <c r="R297" s="141">
        <f>Q297*H297</f>
        <v>0</v>
      </c>
      <c r="S297" s="141">
        <v>0</v>
      </c>
      <c r="T297" s="142">
        <f>S297*H297</f>
        <v>0</v>
      </c>
      <c r="AR297" s="143" t="s">
        <v>180</v>
      </c>
      <c r="AT297" s="143" t="s">
        <v>176</v>
      </c>
      <c r="AU297" s="143" t="s">
        <v>80</v>
      </c>
      <c r="AY297" s="17" t="s">
        <v>174</v>
      </c>
      <c r="BE297" s="144">
        <f>IF(N297="základní",J297,0)</f>
        <v>0</v>
      </c>
      <c r="BF297" s="144">
        <f>IF(N297="snížená",J297,0)</f>
        <v>0</v>
      </c>
      <c r="BG297" s="144">
        <f>IF(N297="zákl. přenesená",J297,0)</f>
        <v>0</v>
      </c>
      <c r="BH297" s="144">
        <f>IF(N297="sníž. přenesená",J297,0)</f>
        <v>0</v>
      </c>
      <c r="BI297" s="144">
        <f>IF(N297="nulová",J297,0)</f>
        <v>0</v>
      </c>
      <c r="BJ297" s="17" t="s">
        <v>80</v>
      </c>
      <c r="BK297" s="144">
        <f>ROUND(I297*H297,2)</f>
        <v>0</v>
      </c>
      <c r="BL297" s="17" t="s">
        <v>180</v>
      </c>
      <c r="BM297" s="143" t="s">
        <v>1837</v>
      </c>
    </row>
    <row r="298" spans="2:65" s="1" customFormat="1" ht="11.25">
      <c r="B298" s="32"/>
      <c r="D298" s="145" t="s">
        <v>182</v>
      </c>
      <c r="F298" s="146" t="s">
        <v>1838</v>
      </c>
      <c r="I298" s="147"/>
      <c r="L298" s="32"/>
      <c r="M298" s="148"/>
      <c r="T298" s="53"/>
      <c r="AT298" s="17" t="s">
        <v>182</v>
      </c>
      <c r="AU298" s="17" t="s">
        <v>80</v>
      </c>
    </row>
    <row r="299" spans="2:65" s="11" customFormat="1" ht="25.9" customHeight="1">
      <c r="B299" s="120"/>
      <c r="D299" s="121" t="s">
        <v>72</v>
      </c>
      <c r="E299" s="122" t="s">
        <v>1839</v>
      </c>
      <c r="F299" s="122" t="s">
        <v>1840</v>
      </c>
      <c r="I299" s="123"/>
      <c r="J299" s="124">
        <f>BK299</f>
        <v>0</v>
      </c>
      <c r="L299" s="120"/>
      <c r="M299" s="125"/>
      <c r="P299" s="126">
        <f>SUM(P300:P309)</f>
        <v>0</v>
      </c>
      <c r="R299" s="126">
        <f>SUM(R300:R309)</f>
        <v>0</v>
      </c>
      <c r="T299" s="127">
        <f>SUM(T300:T309)</f>
        <v>0</v>
      </c>
      <c r="AR299" s="121" t="s">
        <v>80</v>
      </c>
      <c r="AT299" s="128" t="s">
        <v>72</v>
      </c>
      <c r="AU299" s="128" t="s">
        <v>73</v>
      </c>
      <c r="AY299" s="121" t="s">
        <v>174</v>
      </c>
      <c r="BK299" s="129">
        <f>SUM(BK300:BK309)</f>
        <v>0</v>
      </c>
    </row>
    <row r="300" spans="2:65" s="1" customFormat="1" ht="21.75" customHeight="1">
      <c r="B300" s="32"/>
      <c r="C300" s="132" t="s">
        <v>1841</v>
      </c>
      <c r="D300" s="132" t="s">
        <v>176</v>
      </c>
      <c r="E300" s="133" t="s">
        <v>1842</v>
      </c>
      <c r="F300" s="134" t="s">
        <v>1843</v>
      </c>
      <c r="G300" s="135" t="s">
        <v>133</v>
      </c>
      <c r="H300" s="136">
        <v>17.399999999999999</v>
      </c>
      <c r="I300" s="137"/>
      <c r="J300" s="138">
        <f>ROUND(I300*H300,2)</f>
        <v>0</v>
      </c>
      <c r="K300" s="134" t="s">
        <v>218</v>
      </c>
      <c r="L300" s="32"/>
      <c r="M300" s="139" t="s">
        <v>21</v>
      </c>
      <c r="N300" s="140" t="s">
        <v>44</v>
      </c>
      <c r="P300" s="141">
        <f>O300*H300</f>
        <v>0</v>
      </c>
      <c r="Q300" s="141">
        <v>0</v>
      </c>
      <c r="R300" s="141">
        <f>Q300*H300</f>
        <v>0</v>
      </c>
      <c r="S300" s="141">
        <v>0</v>
      </c>
      <c r="T300" s="142">
        <f>S300*H300</f>
        <v>0</v>
      </c>
      <c r="AR300" s="143" t="s">
        <v>180</v>
      </c>
      <c r="AT300" s="143" t="s">
        <v>176</v>
      </c>
      <c r="AU300" s="143" t="s">
        <v>80</v>
      </c>
      <c r="AY300" s="17" t="s">
        <v>174</v>
      </c>
      <c r="BE300" s="144">
        <f>IF(N300="základní",J300,0)</f>
        <v>0</v>
      </c>
      <c r="BF300" s="144">
        <f>IF(N300="snížená",J300,0)</f>
        <v>0</v>
      </c>
      <c r="BG300" s="144">
        <f>IF(N300="zákl. přenesená",J300,0)</f>
        <v>0</v>
      </c>
      <c r="BH300" s="144">
        <f>IF(N300="sníž. přenesená",J300,0)</f>
        <v>0</v>
      </c>
      <c r="BI300" s="144">
        <f>IF(N300="nulová",J300,0)</f>
        <v>0</v>
      </c>
      <c r="BJ300" s="17" t="s">
        <v>80</v>
      </c>
      <c r="BK300" s="144">
        <f>ROUND(I300*H300,2)</f>
        <v>0</v>
      </c>
      <c r="BL300" s="17" t="s">
        <v>180</v>
      </c>
      <c r="BM300" s="143" t="s">
        <v>1844</v>
      </c>
    </row>
    <row r="301" spans="2:65" s="13" customFormat="1" ht="11.25">
      <c r="B301" s="156"/>
      <c r="D301" s="150" t="s">
        <v>184</v>
      </c>
      <c r="E301" s="157" t="s">
        <v>21</v>
      </c>
      <c r="F301" s="158" t="s">
        <v>1845</v>
      </c>
      <c r="H301" s="159">
        <v>4.2300000000000004</v>
      </c>
      <c r="I301" s="160"/>
      <c r="L301" s="156"/>
      <c r="M301" s="161"/>
      <c r="T301" s="162"/>
      <c r="AT301" s="157" t="s">
        <v>184</v>
      </c>
      <c r="AU301" s="157" t="s">
        <v>80</v>
      </c>
      <c r="AV301" s="13" t="s">
        <v>82</v>
      </c>
      <c r="AW301" s="13" t="s">
        <v>186</v>
      </c>
      <c r="AX301" s="13" t="s">
        <v>73</v>
      </c>
      <c r="AY301" s="157" t="s">
        <v>174</v>
      </c>
    </row>
    <row r="302" spans="2:65" s="13" customFormat="1" ht="11.25">
      <c r="B302" s="156"/>
      <c r="D302" s="150" t="s">
        <v>184</v>
      </c>
      <c r="E302" s="157" t="s">
        <v>21</v>
      </c>
      <c r="F302" s="158" t="s">
        <v>1846</v>
      </c>
      <c r="H302" s="159">
        <v>13.17</v>
      </c>
      <c r="I302" s="160"/>
      <c r="L302" s="156"/>
      <c r="M302" s="161"/>
      <c r="T302" s="162"/>
      <c r="AT302" s="157" t="s">
        <v>184</v>
      </c>
      <c r="AU302" s="157" t="s">
        <v>80</v>
      </c>
      <c r="AV302" s="13" t="s">
        <v>82</v>
      </c>
      <c r="AW302" s="13" t="s">
        <v>186</v>
      </c>
      <c r="AX302" s="13" t="s">
        <v>73</v>
      </c>
      <c r="AY302" s="157" t="s">
        <v>174</v>
      </c>
    </row>
    <row r="303" spans="2:65" s="14" customFormat="1" ht="11.25">
      <c r="B303" s="163"/>
      <c r="D303" s="150" t="s">
        <v>184</v>
      </c>
      <c r="E303" s="164" t="s">
        <v>21</v>
      </c>
      <c r="F303" s="165" t="s">
        <v>226</v>
      </c>
      <c r="H303" s="166">
        <v>17.399999999999999</v>
      </c>
      <c r="I303" s="167"/>
      <c r="L303" s="163"/>
      <c r="M303" s="168"/>
      <c r="T303" s="169"/>
      <c r="AT303" s="164" t="s">
        <v>184</v>
      </c>
      <c r="AU303" s="164" t="s">
        <v>80</v>
      </c>
      <c r="AV303" s="14" t="s">
        <v>180</v>
      </c>
      <c r="AW303" s="14" t="s">
        <v>186</v>
      </c>
      <c r="AX303" s="14" t="s">
        <v>80</v>
      </c>
      <c r="AY303" s="164" t="s">
        <v>174</v>
      </c>
    </row>
    <row r="304" spans="2:65" s="1" customFormat="1" ht="24.2" customHeight="1">
      <c r="B304" s="32"/>
      <c r="C304" s="132" t="s">
        <v>1564</v>
      </c>
      <c r="D304" s="132" t="s">
        <v>176</v>
      </c>
      <c r="E304" s="133" t="s">
        <v>1847</v>
      </c>
      <c r="F304" s="134" t="s">
        <v>1848</v>
      </c>
      <c r="G304" s="135" t="s">
        <v>133</v>
      </c>
      <c r="H304" s="136">
        <v>17.399999999999999</v>
      </c>
      <c r="I304" s="137"/>
      <c r="J304" s="138">
        <f>ROUND(I304*H304,2)</f>
        <v>0</v>
      </c>
      <c r="K304" s="134" t="s">
        <v>218</v>
      </c>
      <c r="L304" s="32"/>
      <c r="M304" s="139" t="s">
        <v>21</v>
      </c>
      <c r="N304" s="140" t="s">
        <v>44</v>
      </c>
      <c r="P304" s="141">
        <f>O304*H304</f>
        <v>0</v>
      </c>
      <c r="Q304" s="141">
        <v>0</v>
      </c>
      <c r="R304" s="141">
        <f>Q304*H304</f>
        <v>0</v>
      </c>
      <c r="S304" s="141">
        <v>0</v>
      </c>
      <c r="T304" s="142">
        <f>S304*H304</f>
        <v>0</v>
      </c>
      <c r="AR304" s="143" t="s">
        <v>180</v>
      </c>
      <c r="AT304" s="143" t="s">
        <v>176</v>
      </c>
      <c r="AU304" s="143" t="s">
        <v>80</v>
      </c>
      <c r="AY304" s="17" t="s">
        <v>174</v>
      </c>
      <c r="BE304" s="144">
        <f>IF(N304="základní",J304,0)</f>
        <v>0</v>
      </c>
      <c r="BF304" s="144">
        <f>IF(N304="snížená",J304,0)</f>
        <v>0</v>
      </c>
      <c r="BG304" s="144">
        <f>IF(N304="zákl. přenesená",J304,0)</f>
        <v>0</v>
      </c>
      <c r="BH304" s="144">
        <f>IF(N304="sníž. přenesená",J304,0)</f>
        <v>0</v>
      </c>
      <c r="BI304" s="144">
        <f>IF(N304="nulová",J304,0)</f>
        <v>0</v>
      </c>
      <c r="BJ304" s="17" t="s">
        <v>80</v>
      </c>
      <c r="BK304" s="144">
        <f>ROUND(I304*H304,2)</f>
        <v>0</v>
      </c>
      <c r="BL304" s="17" t="s">
        <v>180</v>
      </c>
      <c r="BM304" s="143" t="s">
        <v>1849</v>
      </c>
    </row>
    <row r="305" spans="2:65" s="1" customFormat="1" ht="24.2" customHeight="1">
      <c r="B305" s="32"/>
      <c r="C305" s="132" t="s">
        <v>1850</v>
      </c>
      <c r="D305" s="132" t="s">
        <v>176</v>
      </c>
      <c r="E305" s="133" t="s">
        <v>1851</v>
      </c>
      <c r="F305" s="134" t="s">
        <v>1852</v>
      </c>
      <c r="G305" s="135" t="s">
        <v>812</v>
      </c>
      <c r="H305" s="136">
        <v>38</v>
      </c>
      <c r="I305" s="137"/>
      <c r="J305" s="138">
        <f>ROUND(I305*H305,2)</f>
        <v>0</v>
      </c>
      <c r="K305" s="134" t="s">
        <v>218</v>
      </c>
      <c r="L305" s="32"/>
      <c r="M305" s="139" t="s">
        <v>21</v>
      </c>
      <c r="N305" s="140" t="s">
        <v>44</v>
      </c>
      <c r="P305" s="141">
        <f>O305*H305</f>
        <v>0</v>
      </c>
      <c r="Q305" s="141">
        <v>0</v>
      </c>
      <c r="R305" s="141">
        <f>Q305*H305</f>
        <v>0</v>
      </c>
      <c r="S305" s="141">
        <v>0</v>
      </c>
      <c r="T305" s="142">
        <f>S305*H305</f>
        <v>0</v>
      </c>
      <c r="AR305" s="143" t="s">
        <v>180</v>
      </c>
      <c r="AT305" s="143" t="s">
        <v>176</v>
      </c>
      <c r="AU305" s="143" t="s">
        <v>80</v>
      </c>
      <c r="AY305" s="17" t="s">
        <v>174</v>
      </c>
      <c r="BE305" s="144">
        <f>IF(N305="základní",J305,0)</f>
        <v>0</v>
      </c>
      <c r="BF305" s="144">
        <f>IF(N305="snížená",J305,0)</f>
        <v>0</v>
      </c>
      <c r="BG305" s="144">
        <f>IF(N305="zákl. přenesená",J305,0)</f>
        <v>0</v>
      </c>
      <c r="BH305" s="144">
        <f>IF(N305="sníž. přenesená",J305,0)</f>
        <v>0</v>
      </c>
      <c r="BI305" s="144">
        <f>IF(N305="nulová",J305,0)</f>
        <v>0</v>
      </c>
      <c r="BJ305" s="17" t="s">
        <v>80</v>
      </c>
      <c r="BK305" s="144">
        <f>ROUND(I305*H305,2)</f>
        <v>0</v>
      </c>
      <c r="BL305" s="17" t="s">
        <v>180</v>
      </c>
      <c r="BM305" s="143" t="s">
        <v>1853</v>
      </c>
    </row>
    <row r="306" spans="2:65" s="1" customFormat="1" ht="16.5" customHeight="1">
      <c r="B306" s="32"/>
      <c r="C306" s="132" t="s">
        <v>1567</v>
      </c>
      <c r="D306" s="132" t="s">
        <v>176</v>
      </c>
      <c r="E306" s="133" t="s">
        <v>1854</v>
      </c>
      <c r="F306" s="134" t="s">
        <v>1855</v>
      </c>
      <c r="G306" s="135" t="s">
        <v>1856</v>
      </c>
      <c r="H306" s="136">
        <v>8</v>
      </c>
      <c r="I306" s="137"/>
      <c r="J306" s="138">
        <f>ROUND(I306*H306,2)</f>
        <v>0</v>
      </c>
      <c r="K306" s="134" t="s">
        <v>218</v>
      </c>
      <c r="L306" s="32"/>
      <c r="M306" s="139" t="s">
        <v>21</v>
      </c>
      <c r="N306" s="140" t="s">
        <v>44</v>
      </c>
      <c r="P306" s="141">
        <f>O306*H306</f>
        <v>0</v>
      </c>
      <c r="Q306" s="141">
        <v>0</v>
      </c>
      <c r="R306" s="141">
        <f>Q306*H306</f>
        <v>0</v>
      </c>
      <c r="S306" s="141">
        <v>0</v>
      </c>
      <c r="T306" s="142">
        <f>S306*H306</f>
        <v>0</v>
      </c>
      <c r="AR306" s="143" t="s">
        <v>180</v>
      </c>
      <c r="AT306" s="143" t="s">
        <v>176</v>
      </c>
      <c r="AU306" s="143" t="s">
        <v>80</v>
      </c>
      <c r="AY306" s="17" t="s">
        <v>174</v>
      </c>
      <c r="BE306" s="144">
        <f>IF(N306="základní",J306,0)</f>
        <v>0</v>
      </c>
      <c r="BF306" s="144">
        <f>IF(N306="snížená",J306,0)</f>
        <v>0</v>
      </c>
      <c r="BG306" s="144">
        <f>IF(N306="zákl. přenesená",J306,0)</f>
        <v>0</v>
      </c>
      <c r="BH306" s="144">
        <f>IF(N306="sníž. přenesená",J306,0)</f>
        <v>0</v>
      </c>
      <c r="BI306" s="144">
        <f>IF(N306="nulová",J306,0)</f>
        <v>0</v>
      </c>
      <c r="BJ306" s="17" t="s">
        <v>80</v>
      </c>
      <c r="BK306" s="144">
        <f>ROUND(I306*H306,2)</f>
        <v>0</v>
      </c>
      <c r="BL306" s="17" t="s">
        <v>180</v>
      </c>
      <c r="BM306" s="143" t="s">
        <v>1857</v>
      </c>
    </row>
    <row r="307" spans="2:65" s="1" customFormat="1" ht="24.2" customHeight="1">
      <c r="B307" s="32"/>
      <c r="C307" s="132" t="s">
        <v>1858</v>
      </c>
      <c r="D307" s="132" t="s">
        <v>176</v>
      </c>
      <c r="E307" s="133" t="s">
        <v>1859</v>
      </c>
      <c r="F307" s="134" t="s">
        <v>1860</v>
      </c>
      <c r="G307" s="135" t="s">
        <v>133</v>
      </c>
      <c r="H307" s="136">
        <v>49.6</v>
      </c>
      <c r="I307" s="137"/>
      <c r="J307" s="138">
        <f>ROUND(I307*H307,2)</f>
        <v>0</v>
      </c>
      <c r="K307" s="134" t="s">
        <v>218</v>
      </c>
      <c r="L307" s="32"/>
      <c r="M307" s="139" t="s">
        <v>21</v>
      </c>
      <c r="N307" s="140" t="s">
        <v>44</v>
      </c>
      <c r="P307" s="141">
        <f>O307*H307</f>
        <v>0</v>
      </c>
      <c r="Q307" s="141">
        <v>0</v>
      </c>
      <c r="R307" s="141">
        <f>Q307*H307</f>
        <v>0</v>
      </c>
      <c r="S307" s="141">
        <v>0</v>
      </c>
      <c r="T307" s="142">
        <f>S307*H307</f>
        <v>0</v>
      </c>
      <c r="AR307" s="143" t="s">
        <v>180</v>
      </c>
      <c r="AT307" s="143" t="s">
        <v>176</v>
      </c>
      <c r="AU307" s="143" t="s">
        <v>80</v>
      </c>
      <c r="AY307" s="17" t="s">
        <v>174</v>
      </c>
      <c r="BE307" s="144">
        <f>IF(N307="základní",J307,0)</f>
        <v>0</v>
      </c>
      <c r="BF307" s="144">
        <f>IF(N307="snížená",J307,0)</f>
        <v>0</v>
      </c>
      <c r="BG307" s="144">
        <f>IF(N307="zákl. přenesená",J307,0)</f>
        <v>0</v>
      </c>
      <c r="BH307" s="144">
        <f>IF(N307="sníž. přenesená",J307,0)</f>
        <v>0</v>
      </c>
      <c r="BI307" s="144">
        <f>IF(N307="nulová",J307,0)</f>
        <v>0</v>
      </c>
      <c r="BJ307" s="17" t="s">
        <v>80</v>
      </c>
      <c r="BK307" s="144">
        <f>ROUND(I307*H307,2)</f>
        <v>0</v>
      </c>
      <c r="BL307" s="17" t="s">
        <v>180</v>
      </c>
      <c r="BM307" s="143" t="s">
        <v>1861</v>
      </c>
    </row>
    <row r="308" spans="2:65" s="1" customFormat="1" ht="21.75" customHeight="1">
      <c r="B308" s="32"/>
      <c r="C308" s="132" t="s">
        <v>1570</v>
      </c>
      <c r="D308" s="132" t="s">
        <v>176</v>
      </c>
      <c r="E308" s="133" t="s">
        <v>1862</v>
      </c>
      <c r="F308" s="134" t="s">
        <v>1863</v>
      </c>
      <c r="G308" s="135" t="s">
        <v>1667</v>
      </c>
      <c r="H308" s="136">
        <v>1</v>
      </c>
      <c r="I308" s="137"/>
      <c r="J308" s="138">
        <f>ROUND(I308*H308,2)</f>
        <v>0</v>
      </c>
      <c r="K308" s="134" t="s">
        <v>218</v>
      </c>
      <c r="L308" s="32"/>
      <c r="M308" s="139" t="s">
        <v>21</v>
      </c>
      <c r="N308" s="140" t="s">
        <v>44</v>
      </c>
      <c r="P308" s="141">
        <f>O308*H308</f>
        <v>0</v>
      </c>
      <c r="Q308" s="141">
        <v>0</v>
      </c>
      <c r="R308" s="141">
        <f>Q308*H308</f>
        <v>0</v>
      </c>
      <c r="S308" s="141">
        <v>0</v>
      </c>
      <c r="T308" s="142">
        <f>S308*H308</f>
        <v>0</v>
      </c>
      <c r="AR308" s="143" t="s">
        <v>180</v>
      </c>
      <c r="AT308" s="143" t="s">
        <v>176</v>
      </c>
      <c r="AU308" s="143" t="s">
        <v>80</v>
      </c>
      <c r="AY308" s="17" t="s">
        <v>174</v>
      </c>
      <c r="BE308" s="144">
        <f>IF(N308="základní",J308,0)</f>
        <v>0</v>
      </c>
      <c r="BF308" s="144">
        <f>IF(N308="snížená",J308,0)</f>
        <v>0</v>
      </c>
      <c r="BG308" s="144">
        <f>IF(N308="zákl. přenesená",J308,0)</f>
        <v>0</v>
      </c>
      <c r="BH308" s="144">
        <f>IF(N308="sníž. přenesená",J308,0)</f>
        <v>0</v>
      </c>
      <c r="BI308" s="144">
        <f>IF(N308="nulová",J308,0)</f>
        <v>0</v>
      </c>
      <c r="BJ308" s="17" t="s">
        <v>80</v>
      </c>
      <c r="BK308" s="144">
        <f>ROUND(I308*H308,2)</f>
        <v>0</v>
      </c>
      <c r="BL308" s="17" t="s">
        <v>180</v>
      </c>
      <c r="BM308" s="143" t="s">
        <v>1864</v>
      </c>
    </row>
    <row r="309" spans="2:65" s="1" customFormat="1" ht="29.25">
      <c r="B309" s="32"/>
      <c r="D309" s="150" t="s">
        <v>220</v>
      </c>
      <c r="F309" s="170" t="s">
        <v>1865</v>
      </c>
      <c r="I309" s="147"/>
      <c r="L309" s="32"/>
      <c r="M309" s="200"/>
      <c r="N309" s="197"/>
      <c r="O309" s="197"/>
      <c r="P309" s="197"/>
      <c r="Q309" s="197"/>
      <c r="R309" s="197"/>
      <c r="S309" s="197"/>
      <c r="T309" s="201"/>
      <c r="AT309" s="17" t="s">
        <v>220</v>
      </c>
      <c r="AU309" s="17" t="s">
        <v>80</v>
      </c>
    </row>
    <row r="310" spans="2:65" s="1" customFormat="1" ht="6.95" customHeight="1">
      <c r="B310" s="41"/>
      <c r="C310" s="42"/>
      <c r="D310" s="42"/>
      <c r="E310" s="42"/>
      <c r="F310" s="42"/>
      <c r="G310" s="42"/>
      <c r="H310" s="42"/>
      <c r="I310" s="42"/>
      <c r="J310" s="42"/>
      <c r="K310" s="42"/>
      <c r="L310" s="32"/>
    </row>
  </sheetData>
  <sheetProtection algorithmName="SHA-512" hashValue="WRomZknKmm9wb4Zo6/5wmxwmdjmPGzds43orll62O+c2q7NoNM62kVhqTMzyrOLTTSZVb/dZS7fnS7JEXsAvxg==" saltValue="QCzPh160rcDHCiczMUi8+6AXwgYbomkDssdDov/OQf2fCB92zOBKL0HevkMjoCBKVBfcC5WgEGBwZd3d02Uo5Q==" spinCount="100000" sheet="1" objects="1" scenarios="1" formatColumns="0" formatRows="0" autoFilter="0"/>
  <autoFilter ref="C94:K309" xr:uid="{00000000-0009-0000-0000-000004000000}"/>
  <mergeCells count="12">
    <mergeCell ref="E87:H87"/>
    <mergeCell ref="L2:V2"/>
    <mergeCell ref="E50:H50"/>
    <mergeCell ref="E52:H52"/>
    <mergeCell ref="E54:H54"/>
    <mergeCell ref="E83:H83"/>
    <mergeCell ref="E85:H85"/>
    <mergeCell ref="E7:H7"/>
    <mergeCell ref="E9:H9"/>
    <mergeCell ref="E11:H11"/>
    <mergeCell ref="E20:H20"/>
    <mergeCell ref="E29:H29"/>
  </mergeCells>
  <hyperlinks>
    <hyperlink ref="F108" r:id="rId1" xr:uid="{00000000-0004-0000-0400-000000000000}"/>
    <hyperlink ref="F112" r:id="rId2" xr:uid="{00000000-0004-0000-0400-000001000000}"/>
    <hyperlink ref="F116" r:id="rId3" xr:uid="{00000000-0004-0000-0400-000002000000}"/>
    <hyperlink ref="F118" r:id="rId4" xr:uid="{00000000-0004-0000-0400-000003000000}"/>
    <hyperlink ref="F128" r:id="rId5" xr:uid="{00000000-0004-0000-0400-000004000000}"/>
    <hyperlink ref="F131" r:id="rId6" xr:uid="{00000000-0004-0000-0400-000005000000}"/>
    <hyperlink ref="F134" r:id="rId7" xr:uid="{00000000-0004-0000-0400-000006000000}"/>
    <hyperlink ref="F148" r:id="rId8" xr:uid="{00000000-0004-0000-0400-000007000000}"/>
    <hyperlink ref="F151" r:id="rId9" xr:uid="{00000000-0004-0000-0400-000008000000}"/>
    <hyperlink ref="F154" r:id="rId10" xr:uid="{00000000-0004-0000-0400-000009000000}"/>
    <hyperlink ref="F175" r:id="rId11" xr:uid="{00000000-0004-0000-0400-00000A000000}"/>
    <hyperlink ref="F185" r:id="rId12" xr:uid="{00000000-0004-0000-0400-00000B000000}"/>
    <hyperlink ref="F187" r:id="rId13" xr:uid="{00000000-0004-0000-0400-00000C000000}"/>
    <hyperlink ref="F189" r:id="rId14" xr:uid="{00000000-0004-0000-0400-00000D000000}"/>
    <hyperlink ref="F195" r:id="rId15" xr:uid="{00000000-0004-0000-0400-00000E000000}"/>
    <hyperlink ref="F197" r:id="rId16" xr:uid="{00000000-0004-0000-0400-00000F000000}"/>
    <hyperlink ref="F201" r:id="rId17" xr:uid="{00000000-0004-0000-0400-000010000000}"/>
    <hyperlink ref="F204" r:id="rId18" xr:uid="{00000000-0004-0000-0400-000011000000}"/>
    <hyperlink ref="F207" r:id="rId19" xr:uid="{00000000-0004-0000-0400-000012000000}"/>
    <hyperlink ref="F210" r:id="rId20" xr:uid="{00000000-0004-0000-0400-000013000000}"/>
    <hyperlink ref="F213" r:id="rId21" xr:uid="{00000000-0004-0000-0400-000014000000}"/>
    <hyperlink ref="F216" r:id="rId22" xr:uid="{00000000-0004-0000-0400-000015000000}"/>
    <hyperlink ref="F219" r:id="rId23" xr:uid="{00000000-0004-0000-0400-000016000000}"/>
    <hyperlink ref="F222" r:id="rId24" xr:uid="{00000000-0004-0000-0400-000017000000}"/>
    <hyperlink ref="F227" r:id="rId25" xr:uid="{00000000-0004-0000-0400-000018000000}"/>
    <hyperlink ref="F229" r:id="rId26" xr:uid="{00000000-0004-0000-0400-000019000000}"/>
    <hyperlink ref="F231" r:id="rId27" xr:uid="{00000000-0004-0000-0400-00001A000000}"/>
    <hyperlink ref="F233" r:id="rId28" xr:uid="{00000000-0004-0000-0400-00001B000000}"/>
    <hyperlink ref="F242" r:id="rId29" xr:uid="{00000000-0004-0000-0400-00001C000000}"/>
    <hyperlink ref="F244" r:id="rId30" xr:uid="{00000000-0004-0000-0400-00001D000000}"/>
    <hyperlink ref="F247" r:id="rId31" xr:uid="{00000000-0004-0000-0400-00001E000000}"/>
    <hyperlink ref="F253" r:id="rId32" xr:uid="{00000000-0004-0000-0400-00001F000000}"/>
    <hyperlink ref="F255" r:id="rId33" xr:uid="{00000000-0004-0000-0400-000020000000}"/>
    <hyperlink ref="F258" r:id="rId34" xr:uid="{00000000-0004-0000-0400-000021000000}"/>
    <hyperlink ref="F294" r:id="rId35" xr:uid="{00000000-0004-0000-0400-000022000000}"/>
    <hyperlink ref="F296" r:id="rId36" xr:uid="{00000000-0004-0000-0400-000023000000}"/>
    <hyperlink ref="F298" r:id="rId37" xr:uid="{00000000-0004-0000-0400-000024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38"/>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BM303"/>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2"/>
      <c r="M2" s="222"/>
      <c r="N2" s="222"/>
      <c r="O2" s="222"/>
      <c r="P2" s="222"/>
      <c r="Q2" s="222"/>
      <c r="R2" s="222"/>
      <c r="S2" s="222"/>
      <c r="T2" s="222"/>
      <c r="U2" s="222"/>
      <c r="V2" s="222"/>
      <c r="AT2" s="17" t="s">
        <v>102</v>
      </c>
    </row>
    <row r="3" spans="2:46" ht="6.95" hidden="1" customHeight="1">
      <c r="B3" s="18"/>
      <c r="C3" s="19"/>
      <c r="D3" s="19"/>
      <c r="E3" s="19"/>
      <c r="F3" s="19"/>
      <c r="G3" s="19"/>
      <c r="H3" s="19"/>
      <c r="I3" s="19"/>
      <c r="J3" s="19"/>
      <c r="K3" s="19"/>
      <c r="L3" s="20"/>
      <c r="AT3" s="17" t="s">
        <v>82</v>
      </c>
    </row>
    <row r="4" spans="2:46" ht="24.95" hidden="1" customHeight="1">
      <c r="B4" s="20"/>
      <c r="D4" s="21" t="s">
        <v>138</v>
      </c>
      <c r="L4" s="20"/>
      <c r="M4" s="91" t="s">
        <v>10</v>
      </c>
      <c r="AT4" s="17" t="s">
        <v>4</v>
      </c>
    </row>
    <row r="5" spans="2:46" ht="6.95" hidden="1" customHeight="1">
      <c r="B5" s="20"/>
      <c r="L5" s="20"/>
    </row>
    <row r="6" spans="2:46" ht="12" hidden="1" customHeight="1">
      <c r="B6" s="20"/>
      <c r="D6" s="27" t="s">
        <v>16</v>
      </c>
      <c r="L6" s="20"/>
    </row>
    <row r="7" spans="2:46" ht="26.25" hidden="1" customHeight="1">
      <c r="B7" s="20"/>
      <c r="E7" s="252" t="str">
        <f>'Rekapitulace stavby'!K6</f>
        <v>Modernizace a rozšíření centrální sterilizace CS I v pavilonu A – Masarykova nem. v Ústí nad Labem</v>
      </c>
      <c r="F7" s="253"/>
      <c r="G7" s="253"/>
      <c r="H7" s="253"/>
      <c r="L7" s="20"/>
    </row>
    <row r="8" spans="2:46" ht="12" hidden="1" customHeight="1">
      <c r="B8" s="20"/>
      <c r="D8" s="27" t="s">
        <v>139</v>
      </c>
      <c r="L8" s="20"/>
    </row>
    <row r="9" spans="2:46" s="1" customFormat="1" ht="16.5" hidden="1" customHeight="1">
      <c r="B9" s="32"/>
      <c r="E9" s="252" t="s">
        <v>1364</v>
      </c>
      <c r="F9" s="254"/>
      <c r="G9" s="254"/>
      <c r="H9" s="254"/>
      <c r="L9" s="32"/>
    </row>
    <row r="10" spans="2:46" s="1" customFormat="1" ht="12" hidden="1" customHeight="1">
      <c r="B10" s="32"/>
      <c r="D10" s="27" t="s">
        <v>141</v>
      </c>
      <c r="L10" s="32"/>
    </row>
    <row r="11" spans="2:46" s="1" customFormat="1" ht="16.5" hidden="1" customHeight="1">
      <c r="B11" s="32"/>
      <c r="E11" s="215" t="s">
        <v>1866</v>
      </c>
      <c r="F11" s="254"/>
      <c r="G11" s="254"/>
      <c r="H11" s="254"/>
      <c r="L11" s="32"/>
    </row>
    <row r="12" spans="2:46" s="1" customFormat="1" ht="11.25" hidden="1">
      <c r="B12" s="32"/>
      <c r="L12" s="32"/>
    </row>
    <row r="13" spans="2:46" s="1" customFormat="1" ht="12" hidden="1" customHeight="1">
      <c r="B13" s="32"/>
      <c r="D13" s="27" t="s">
        <v>18</v>
      </c>
      <c r="F13" s="25" t="s">
        <v>21</v>
      </c>
      <c r="I13" s="27" t="s">
        <v>20</v>
      </c>
      <c r="J13" s="25" t="s">
        <v>21</v>
      </c>
      <c r="L13" s="32"/>
    </row>
    <row r="14" spans="2:46" s="1" customFormat="1" ht="12" hidden="1" customHeight="1">
      <c r="B14" s="32"/>
      <c r="D14" s="27" t="s">
        <v>22</v>
      </c>
      <c r="F14" s="25" t="s">
        <v>23</v>
      </c>
      <c r="I14" s="27" t="s">
        <v>24</v>
      </c>
      <c r="J14" s="49" t="str">
        <f>'Rekapitulace stavby'!AN8</f>
        <v>30. 11. 2023</v>
      </c>
      <c r="L14" s="32"/>
    </row>
    <row r="15" spans="2:46" s="1" customFormat="1" ht="10.9" hidden="1" customHeight="1">
      <c r="B15" s="32"/>
      <c r="L15" s="32"/>
    </row>
    <row r="16" spans="2:46" s="1" customFormat="1" ht="12" hidden="1" customHeight="1">
      <c r="B16" s="32"/>
      <c r="D16" s="27" t="s">
        <v>26</v>
      </c>
      <c r="I16" s="27" t="s">
        <v>27</v>
      </c>
      <c r="J16" s="25" t="s">
        <v>28</v>
      </c>
      <c r="L16" s="32"/>
    </row>
    <row r="17" spans="2:12" s="1" customFormat="1" ht="18" hidden="1" customHeight="1">
      <c r="B17" s="32"/>
      <c r="E17" s="25" t="s">
        <v>29</v>
      </c>
      <c r="I17" s="27" t="s">
        <v>30</v>
      </c>
      <c r="J17" s="25" t="s">
        <v>21</v>
      </c>
      <c r="L17" s="32"/>
    </row>
    <row r="18" spans="2:12" s="1" customFormat="1" ht="6.95" hidden="1" customHeight="1">
      <c r="B18" s="32"/>
      <c r="L18" s="32"/>
    </row>
    <row r="19" spans="2:12" s="1" customFormat="1" ht="12" hidden="1" customHeight="1">
      <c r="B19" s="32"/>
      <c r="D19" s="27" t="s">
        <v>31</v>
      </c>
      <c r="I19" s="27" t="s">
        <v>27</v>
      </c>
      <c r="J19" s="28" t="str">
        <f>'Rekapitulace stavby'!AN13</f>
        <v>Vyplň údaj</v>
      </c>
      <c r="L19" s="32"/>
    </row>
    <row r="20" spans="2:12" s="1" customFormat="1" ht="18" hidden="1" customHeight="1">
      <c r="B20" s="32"/>
      <c r="E20" s="255" t="str">
        <f>'Rekapitulace stavby'!E14</f>
        <v>Vyplň údaj</v>
      </c>
      <c r="F20" s="221"/>
      <c r="G20" s="221"/>
      <c r="H20" s="221"/>
      <c r="I20" s="27" t="s">
        <v>30</v>
      </c>
      <c r="J20" s="28" t="str">
        <f>'Rekapitulace stavby'!AN14</f>
        <v>Vyplň údaj</v>
      </c>
      <c r="L20" s="32"/>
    </row>
    <row r="21" spans="2:12" s="1" customFormat="1" ht="6.95" hidden="1" customHeight="1">
      <c r="B21" s="32"/>
      <c r="L21" s="32"/>
    </row>
    <row r="22" spans="2:12" s="1" customFormat="1" ht="12" hidden="1" customHeight="1">
      <c r="B22" s="32"/>
      <c r="D22" s="27" t="s">
        <v>33</v>
      </c>
      <c r="I22" s="27" t="s">
        <v>27</v>
      </c>
      <c r="J22" s="25" t="s">
        <v>34</v>
      </c>
      <c r="L22" s="32"/>
    </row>
    <row r="23" spans="2:12" s="1" customFormat="1" ht="18" hidden="1" customHeight="1">
      <c r="B23" s="32"/>
      <c r="E23" s="25" t="s">
        <v>35</v>
      </c>
      <c r="I23" s="27" t="s">
        <v>30</v>
      </c>
      <c r="J23" s="25" t="s">
        <v>21</v>
      </c>
      <c r="L23" s="32"/>
    </row>
    <row r="24" spans="2:12" s="1" customFormat="1" ht="6.95" hidden="1" customHeight="1">
      <c r="B24" s="32"/>
      <c r="L24" s="32"/>
    </row>
    <row r="25" spans="2:12" s="1" customFormat="1" ht="12" hidden="1" customHeight="1">
      <c r="B25" s="32"/>
      <c r="D25" s="27" t="s">
        <v>36</v>
      </c>
      <c r="I25" s="27" t="s">
        <v>27</v>
      </c>
      <c r="J25" s="25" t="s">
        <v>34</v>
      </c>
      <c r="L25" s="32"/>
    </row>
    <row r="26" spans="2:12" s="1" customFormat="1" ht="18" hidden="1" customHeight="1">
      <c r="B26" s="32"/>
      <c r="E26" s="25" t="s">
        <v>35</v>
      </c>
      <c r="I26" s="27" t="s">
        <v>30</v>
      </c>
      <c r="J26" s="25" t="s">
        <v>21</v>
      </c>
      <c r="L26" s="32"/>
    </row>
    <row r="27" spans="2:12" s="1" customFormat="1" ht="6.95" hidden="1" customHeight="1">
      <c r="B27" s="32"/>
      <c r="L27" s="32"/>
    </row>
    <row r="28" spans="2:12" s="1" customFormat="1" ht="12" hidden="1" customHeight="1">
      <c r="B28" s="32"/>
      <c r="D28" s="27" t="s">
        <v>37</v>
      </c>
      <c r="L28" s="32"/>
    </row>
    <row r="29" spans="2:12" s="7" customFormat="1" ht="71.25" hidden="1" customHeight="1">
      <c r="B29" s="92"/>
      <c r="E29" s="226" t="s">
        <v>38</v>
      </c>
      <c r="F29" s="226"/>
      <c r="G29" s="226"/>
      <c r="H29" s="226"/>
      <c r="L29" s="92"/>
    </row>
    <row r="30" spans="2:12" s="1" customFormat="1" ht="6.95" hidden="1" customHeight="1">
      <c r="B30" s="32"/>
      <c r="L30" s="32"/>
    </row>
    <row r="31" spans="2:12" s="1" customFormat="1" ht="6.95" hidden="1" customHeight="1">
      <c r="B31" s="32"/>
      <c r="D31" s="50"/>
      <c r="E31" s="50"/>
      <c r="F31" s="50"/>
      <c r="G31" s="50"/>
      <c r="H31" s="50"/>
      <c r="I31" s="50"/>
      <c r="J31" s="50"/>
      <c r="K31" s="50"/>
      <c r="L31" s="32"/>
    </row>
    <row r="32" spans="2:12" s="1" customFormat="1" ht="25.35" hidden="1" customHeight="1">
      <c r="B32" s="32"/>
      <c r="D32" s="93" t="s">
        <v>39</v>
      </c>
      <c r="J32" s="63">
        <f>ROUND(J108, 2)</f>
        <v>0</v>
      </c>
      <c r="L32" s="32"/>
    </row>
    <row r="33" spans="2:12" s="1" customFormat="1" ht="6.95" hidden="1" customHeight="1">
      <c r="B33" s="32"/>
      <c r="D33" s="50"/>
      <c r="E33" s="50"/>
      <c r="F33" s="50"/>
      <c r="G33" s="50"/>
      <c r="H33" s="50"/>
      <c r="I33" s="50"/>
      <c r="J33" s="50"/>
      <c r="K33" s="50"/>
      <c r="L33" s="32"/>
    </row>
    <row r="34" spans="2:12" s="1" customFormat="1" ht="14.45" hidden="1" customHeight="1">
      <c r="B34" s="32"/>
      <c r="F34" s="35" t="s">
        <v>41</v>
      </c>
      <c r="I34" s="35" t="s">
        <v>40</v>
      </c>
      <c r="J34" s="35" t="s">
        <v>42</v>
      </c>
      <c r="L34" s="32"/>
    </row>
    <row r="35" spans="2:12" s="1" customFormat="1" ht="14.45" hidden="1" customHeight="1">
      <c r="B35" s="32"/>
      <c r="D35" s="52" t="s">
        <v>43</v>
      </c>
      <c r="E35" s="27" t="s">
        <v>44</v>
      </c>
      <c r="F35" s="83">
        <f>ROUND((SUM(BE108:BE302)),  2)</f>
        <v>0</v>
      </c>
      <c r="I35" s="94">
        <v>0.21</v>
      </c>
      <c r="J35" s="83">
        <f>ROUND(((SUM(BE108:BE302))*I35),  2)</f>
        <v>0</v>
      </c>
      <c r="L35" s="32"/>
    </row>
    <row r="36" spans="2:12" s="1" customFormat="1" ht="14.45" hidden="1" customHeight="1">
      <c r="B36" s="32"/>
      <c r="E36" s="27" t="s">
        <v>45</v>
      </c>
      <c r="F36" s="83">
        <f>ROUND((SUM(BF108:BF302)),  2)</f>
        <v>0</v>
      </c>
      <c r="I36" s="94">
        <v>0.15</v>
      </c>
      <c r="J36" s="83">
        <f>ROUND(((SUM(BF108:BF302))*I36),  2)</f>
        <v>0</v>
      </c>
      <c r="L36" s="32"/>
    </row>
    <row r="37" spans="2:12" s="1" customFormat="1" ht="14.45" hidden="1" customHeight="1">
      <c r="B37" s="32"/>
      <c r="E37" s="27" t="s">
        <v>46</v>
      </c>
      <c r="F37" s="83">
        <f>ROUND((SUM(BG108:BG302)),  2)</f>
        <v>0</v>
      </c>
      <c r="I37" s="94">
        <v>0.21</v>
      </c>
      <c r="J37" s="83">
        <f>0</f>
        <v>0</v>
      </c>
      <c r="L37" s="32"/>
    </row>
    <row r="38" spans="2:12" s="1" customFormat="1" ht="14.45" hidden="1" customHeight="1">
      <c r="B38" s="32"/>
      <c r="E38" s="27" t="s">
        <v>47</v>
      </c>
      <c r="F38" s="83">
        <f>ROUND((SUM(BH108:BH302)),  2)</f>
        <v>0</v>
      </c>
      <c r="I38" s="94">
        <v>0.15</v>
      </c>
      <c r="J38" s="83">
        <f>0</f>
        <v>0</v>
      </c>
      <c r="L38" s="32"/>
    </row>
    <row r="39" spans="2:12" s="1" customFormat="1" ht="14.45" hidden="1" customHeight="1">
      <c r="B39" s="32"/>
      <c r="E39" s="27" t="s">
        <v>48</v>
      </c>
      <c r="F39" s="83">
        <f>ROUND((SUM(BI108:BI302)),  2)</f>
        <v>0</v>
      </c>
      <c r="I39" s="94">
        <v>0</v>
      </c>
      <c r="J39" s="83">
        <f>0</f>
        <v>0</v>
      </c>
      <c r="L39" s="32"/>
    </row>
    <row r="40" spans="2:12" s="1" customFormat="1" ht="6.95" hidden="1" customHeight="1">
      <c r="B40" s="32"/>
      <c r="L40" s="32"/>
    </row>
    <row r="41" spans="2:12" s="1" customFormat="1" ht="25.35" hidden="1" customHeight="1">
      <c r="B41" s="32"/>
      <c r="C41" s="95"/>
      <c r="D41" s="96" t="s">
        <v>49</v>
      </c>
      <c r="E41" s="54"/>
      <c r="F41" s="54"/>
      <c r="G41" s="97" t="s">
        <v>50</v>
      </c>
      <c r="H41" s="98" t="s">
        <v>51</v>
      </c>
      <c r="I41" s="54"/>
      <c r="J41" s="99">
        <f>SUM(J32:J39)</f>
        <v>0</v>
      </c>
      <c r="K41" s="100"/>
      <c r="L41" s="32"/>
    </row>
    <row r="42" spans="2:12" s="1" customFormat="1" ht="14.45" hidden="1" customHeight="1">
      <c r="B42" s="41"/>
      <c r="C42" s="42"/>
      <c r="D42" s="42"/>
      <c r="E42" s="42"/>
      <c r="F42" s="42"/>
      <c r="G42" s="42"/>
      <c r="H42" s="42"/>
      <c r="I42" s="42"/>
      <c r="J42" s="42"/>
      <c r="K42" s="42"/>
      <c r="L42" s="32"/>
    </row>
    <row r="43" spans="2:12" ht="11.25" hidden="1"/>
    <row r="44" spans="2:12" ht="11.25" hidden="1"/>
    <row r="45" spans="2:12" ht="11.25" hidden="1"/>
    <row r="46" spans="2:12" s="1" customFormat="1" ht="6.95" customHeight="1">
      <c r="B46" s="43"/>
      <c r="C46" s="44"/>
      <c r="D46" s="44"/>
      <c r="E46" s="44"/>
      <c r="F46" s="44"/>
      <c r="G46" s="44"/>
      <c r="H46" s="44"/>
      <c r="I46" s="44"/>
      <c r="J46" s="44"/>
      <c r="K46" s="44"/>
      <c r="L46" s="32"/>
    </row>
    <row r="47" spans="2:12" s="1" customFormat="1" ht="24.95" customHeight="1">
      <c r="B47" s="32"/>
      <c r="C47" s="21" t="s">
        <v>143</v>
      </c>
      <c r="L47" s="32"/>
    </row>
    <row r="48" spans="2:12" s="1" customFormat="1" ht="6.95" customHeight="1">
      <c r="B48" s="32"/>
      <c r="L48" s="32"/>
    </row>
    <row r="49" spans="2:47" s="1" customFormat="1" ht="12" customHeight="1">
      <c r="B49" s="32"/>
      <c r="C49" s="27" t="s">
        <v>16</v>
      </c>
      <c r="L49" s="32"/>
    </row>
    <row r="50" spans="2:47" s="1" customFormat="1" ht="26.25" customHeight="1">
      <c r="B50" s="32"/>
      <c r="E50" s="252" t="str">
        <f>E7</f>
        <v>Modernizace a rozšíření centrální sterilizace CS I v pavilonu A – Masarykova nem. v Ústí nad Labem</v>
      </c>
      <c r="F50" s="253"/>
      <c r="G50" s="253"/>
      <c r="H50" s="253"/>
      <c r="L50" s="32"/>
    </row>
    <row r="51" spans="2:47" ht="12" customHeight="1">
      <c r="B51" s="20"/>
      <c r="C51" s="27" t="s">
        <v>139</v>
      </c>
      <c r="L51" s="20"/>
    </row>
    <row r="52" spans="2:47" s="1" customFormat="1" ht="16.5" customHeight="1">
      <c r="B52" s="32"/>
      <c r="E52" s="252" t="s">
        <v>1364</v>
      </c>
      <c r="F52" s="254"/>
      <c r="G52" s="254"/>
      <c r="H52" s="254"/>
      <c r="L52" s="32"/>
    </row>
    <row r="53" spans="2:47" s="1" customFormat="1" ht="12" customHeight="1">
      <c r="B53" s="32"/>
      <c r="C53" s="27" t="s">
        <v>141</v>
      </c>
      <c r="L53" s="32"/>
    </row>
    <row r="54" spans="2:47" s="1" customFormat="1" ht="16.5" customHeight="1">
      <c r="B54" s="32"/>
      <c r="E54" s="215" t="str">
        <f>E11</f>
        <v>D1.01.4.4 - Silnoproudé elektroinstalace</v>
      </c>
      <c r="F54" s="254"/>
      <c r="G54" s="254"/>
      <c r="H54" s="254"/>
      <c r="L54" s="32"/>
    </row>
    <row r="55" spans="2:47" s="1" customFormat="1" ht="6.95" customHeight="1">
      <c r="B55" s="32"/>
      <c r="L55" s="32"/>
    </row>
    <row r="56" spans="2:47" s="1" customFormat="1" ht="12" customHeight="1">
      <c r="B56" s="32"/>
      <c r="C56" s="27" t="s">
        <v>22</v>
      </c>
      <c r="F56" s="25" t="str">
        <f>F14</f>
        <v>Ústí nad Labem</v>
      </c>
      <c r="I56" s="27" t="s">
        <v>24</v>
      </c>
      <c r="J56" s="49" t="str">
        <f>IF(J14="","",J14)</f>
        <v>30. 11. 2023</v>
      </c>
      <c r="L56" s="32"/>
    </row>
    <row r="57" spans="2:47" s="1" customFormat="1" ht="6.95" customHeight="1">
      <c r="B57" s="32"/>
      <c r="L57" s="32"/>
    </row>
    <row r="58" spans="2:47" s="1" customFormat="1" ht="15.2" customHeight="1">
      <c r="B58" s="32"/>
      <c r="C58" s="27" t="s">
        <v>26</v>
      </c>
      <c r="F58" s="25" t="str">
        <f>E17</f>
        <v>Krajská zdravotní, a.s.</v>
      </c>
      <c r="I58" s="27" t="s">
        <v>33</v>
      </c>
      <c r="J58" s="30" t="str">
        <f>E23</f>
        <v>Artech spol. s.r.o.</v>
      </c>
      <c r="L58" s="32"/>
    </row>
    <row r="59" spans="2:47" s="1" customFormat="1" ht="15.2" customHeight="1">
      <c r="B59" s="32"/>
      <c r="C59" s="27" t="s">
        <v>31</v>
      </c>
      <c r="F59" s="25" t="str">
        <f>IF(E20="","",E20)</f>
        <v>Vyplň údaj</v>
      </c>
      <c r="I59" s="27" t="s">
        <v>36</v>
      </c>
      <c r="J59" s="30" t="str">
        <f>E26</f>
        <v>Artech spol. s.r.o.</v>
      </c>
      <c r="L59" s="32"/>
    </row>
    <row r="60" spans="2:47" s="1" customFormat="1" ht="10.35" customHeight="1">
      <c r="B60" s="32"/>
      <c r="L60" s="32"/>
    </row>
    <row r="61" spans="2:47" s="1" customFormat="1" ht="29.25" customHeight="1">
      <c r="B61" s="32"/>
      <c r="C61" s="101" t="s">
        <v>144</v>
      </c>
      <c r="D61" s="95"/>
      <c r="E61" s="95"/>
      <c r="F61" s="95"/>
      <c r="G61" s="95"/>
      <c r="H61" s="95"/>
      <c r="I61" s="95"/>
      <c r="J61" s="102" t="s">
        <v>145</v>
      </c>
      <c r="K61" s="95"/>
      <c r="L61" s="32"/>
    </row>
    <row r="62" spans="2:47" s="1" customFormat="1" ht="10.35" customHeight="1">
      <c r="B62" s="32"/>
      <c r="L62" s="32"/>
    </row>
    <row r="63" spans="2:47" s="1" customFormat="1" ht="22.9" customHeight="1">
      <c r="B63" s="32"/>
      <c r="C63" s="103" t="s">
        <v>71</v>
      </c>
      <c r="J63" s="63">
        <f>J108</f>
        <v>0</v>
      </c>
      <c r="L63" s="32"/>
      <c r="AU63" s="17" t="s">
        <v>146</v>
      </c>
    </row>
    <row r="64" spans="2:47" s="8" customFormat="1" ht="24.95" customHeight="1">
      <c r="B64" s="104"/>
      <c r="D64" s="105" t="s">
        <v>1867</v>
      </c>
      <c r="E64" s="106"/>
      <c r="F64" s="106"/>
      <c r="G64" s="106"/>
      <c r="H64" s="106"/>
      <c r="I64" s="106"/>
      <c r="J64" s="107">
        <f>J109</f>
        <v>0</v>
      </c>
      <c r="L64" s="104"/>
    </row>
    <row r="65" spans="2:12" s="9" customFormat="1" ht="19.899999999999999" customHeight="1">
      <c r="B65" s="108"/>
      <c r="D65" s="109" t="s">
        <v>1868</v>
      </c>
      <c r="E65" s="110"/>
      <c r="F65" s="110"/>
      <c r="G65" s="110"/>
      <c r="H65" s="110"/>
      <c r="I65" s="110"/>
      <c r="J65" s="111">
        <f>J110</f>
        <v>0</v>
      </c>
      <c r="L65" s="108"/>
    </row>
    <row r="66" spans="2:12" s="9" customFormat="1" ht="14.85" customHeight="1">
      <c r="B66" s="108"/>
      <c r="D66" s="109" t="s">
        <v>1869</v>
      </c>
      <c r="E66" s="110"/>
      <c r="F66" s="110"/>
      <c r="G66" s="110"/>
      <c r="H66" s="110"/>
      <c r="I66" s="110"/>
      <c r="J66" s="111">
        <f>J111</f>
        <v>0</v>
      </c>
      <c r="L66" s="108"/>
    </row>
    <row r="67" spans="2:12" s="9" customFormat="1" ht="14.85" customHeight="1">
      <c r="B67" s="108"/>
      <c r="D67" s="109" t="s">
        <v>1870</v>
      </c>
      <c r="E67" s="110"/>
      <c r="F67" s="110"/>
      <c r="G67" s="110"/>
      <c r="H67" s="110"/>
      <c r="I67" s="110"/>
      <c r="J67" s="111">
        <f>J118</f>
        <v>0</v>
      </c>
      <c r="L67" s="108"/>
    </row>
    <row r="68" spans="2:12" s="9" customFormat="1" ht="19.899999999999999" customHeight="1">
      <c r="B68" s="108"/>
      <c r="D68" s="109" t="s">
        <v>1871</v>
      </c>
      <c r="E68" s="110"/>
      <c r="F68" s="110"/>
      <c r="G68" s="110"/>
      <c r="H68" s="110"/>
      <c r="I68" s="110"/>
      <c r="J68" s="111">
        <f>J125</f>
        <v>0</v>
      </c>
      <c r="L68" s="108"/>
    </row>
    <row r="69" spans="2:12" s="8" customFormat="1" ht="24.95" customHeight="1">
      <c r="B69" s="104"/>
      <c r="D69" s="105" t="s">
        <v>1872</v>
      </c>
      <c r="E69" s="106"/>
      <c r="F69" s="106"/>
      <c r="G69" s="106"/>
      <c r="H69" s="106"/>
      <c r="I69" s="106"/>
      <c r="J69" s="107">
        <f>J134</f>
        <v>0</v>
      </c>
      <c r="L69" s="104"/>
    </row>
    <row r="70" spans="2:12" s="9" customFormat="1" ht="19.899999999999999" customHeight="1">
      <c r="B70" s="108"/>
      <c r="D70" s="109" t="s">
        <v>1873</v>
      </c>
      <c r="E70" s="110"/>
      <c r="F70" s="110"/>
      <c r="G70" s="110"/>
      <c r="H70" s="110"/>
      <c r="I70" s="110"/>
      <c r="J70" s="111">
        <f>J135</f>
        <v>0</v>
      </c>
      <c r="L70" s="108"/>
    </row>
    <row r="71" spans="2:12" s="9" customFormat="1" ht="14.85" customHeight="1">
      <c r="B71" s="108"/>
      <c r="D71" s="109" t="s">
        <v>1874</v>
      </c>
      <c r="E71" s="110"/>
      <c r="F71" s="110"/>
      <c r="G71" s="110"/>
      <c r="H71" s="110"/>
      <c r="I71" s="110"/>
      <c r="J71" s="111">
        <f>J136</f>
        <v>0</v>
      </c>
      <c r="L71" s="108"/>
    </row>
    <row r="72" spans="2:12" s="9" customFormat="1" ht="14.85" customHeight="1">
      <c r="B72" s="108"/>
      <c r="D72" s="109" t="s">
        <v>1875</v>
      </c>
      <c r="E72" s="110"/>
      <c r="F72" s="110"/>
      <c r="G72" s="110"/>
      <c r="H72" s="110"/>
      <c r="I72" s="110"/>
      <c r="J72" s="111">
        <f>J145</f>
        <v>0</v>
      </c>
      <c r="L72" s="108"/>
    </row>
    <row r="73" spans="2:12" s="9" customFormat="1" ht="14.85" customHeight="1">
      <c r="B73" s="108"/>
      <c r="D73" s="109" t="s">
        <v>1876</v>
      </c>
      <c r="E73" s="110"/>
      <c r="F73" s="110"/>
      <c r="G73" s="110"/>
      <c r="H73" s="110"/>
      <c r="I73" s="110"/>
      <c r="J73" s="111">
        <f>J153</f>
        <v>0</v>
      </c>
      <c r="L73" s="108"/>
    </row>
    <row r="74" spans="2:12" s="9" customFormat="1" ht="19.899999999999999" customHeight="1">
      <c r="B74" s="108"/>
      <c r="D74" s="109" t="s">
        <v>1877</v>
      </c>
      <c r="E74" s="110"/>
      <c r="F74" s="110"/>
      <c r="G74" s="110"/>
      <c r="H74" s="110"/>
      <c r="I74" s="110"/>
      <c r="J74" s="111">
        <f>J169</f>
        <v>0</v>
      </c>
      <c r="L74" s="108"/>
    </row>
    <row r="75" spans="2:12" s="9" customFormat="1" ht="19.899999999999999" customHeight="1">
      <c r="B75" s="108"/>
      <c r="D75" s="109" t="s">
        <v>1878</v>
      </c>
      <c r="E75" s="110"/>
      <c r="F75" s="110"/>
      <c r="G75" s="110"/>
      <c r="H75" s="110"/>
      <c r="I75" s="110"/>
      <c r="J75" s="111">
        <f>J173</f>
        <v>0</v>
      </c>
      <c r="L75" s="108"/>
    </row>
    <row r="76" spans="2:12" s="9" customFormat="1" ht="19.899999999999999" customHeight="1">
      <c r="B76" s="108"/>
      <c r="D76" s="109" t="s">
        <v>1879</v>
      </c>
      <c r="E76" s="110"/>
      <c r="F76" s="110"/>
      <c r="G76" s="110"/>
      <c r="H76" s="110"/>
      <c r="I76" s="110"/>
      <c r="J76" s="111">
        <f>J175</f>
        <v>0</v>
      </c>
      <c r="L76" s="108"/>
    </row>
    <row r="77" spans="2:12" s="9" customFormat="1" ht="19.899999999999999" customHeight="1">
      <c r="B77" s="108"/>
      <c r="D77" s="109" t="s">
        <v>1880</v>
      </c>
      <c r="E77" s="110"/>
      <c r="F77" s="110"/>
      <c r="G77" s="110"/>
      <c r="H77" s="110"/>
      <c r="I77" s="110"/>
      <c r="J77" s="111">
        <f>J182</f>
        <v>0</v>
      </c>
      <c r="L77" s="108"/>
    </row>
    <row r="78" spans="2:12" s="9" customFormat="1" ht="19.899999999999999" customHeight="1">
      <c r="B78" s="108"/>
      <c r="D78" s="109" t="s">
        <v>1881</v>
      </c>
      <c r="E78" s="110"/>
      <c r="F78" s="110"/>
      <c r="G78" s="110"/>
      <c r="H78" s="110"/>
      <c r="I78" s="110"/>
      <c r="J78" s="111">
        <f>J221</f>
        <v>0</v>
      </c>
      <c r="L78" s="108"/>
    </row>
    <row r="79" spans="2:12" s="9" customFormat="1" ht="19.899999999999999" customHeight="1">
      <c r="B79" s="108"/>
      <c r="D79" s="109" t="s">
        <v>1882</v>
      </c>
      <c r="E79" s="110"/>
      <c r="F79" s="110"/>
      <c r="G79" s="110"/>
      <c r="H79" s="110"/>
      <c r="I79" s="110"/>
      <c r="J79" s="111">
        <f>J235</f>
        <v>0</v>
      </c>
      <c r="L79" s="108"/>
    </row>
    <row r="80" spans="2:12" s="9" customFormat="1" ht="19.899999999999999" customHeight="1">
      <c r="B80" s="108"/>
      <c r="D80" s="109" t="s">
        <v>1883</v>
      </c>
      <c r="E80" s="110"/>
      <c r="F80" s="110"/>
      <c r="G80" s="110"/>
      <c r="H80" s="110"/>
      <c r="I80" s="110"/>
      <c r="J80" s="111">
        <f>J239</f>
        <v>0</v>
      </c>
      <c r="L80" s="108"/>
    </row>
    <row r="81" spans="2:12" s="9" customFormat="1" ht="14.85" customHeight="1">
      <c r="B81" s="108"/>
      <c r="D81" s="109" t="s">
        <v>1884</v>
      </c>
      <c r="E81" s="110"/>
      <c r="F81" s="110"/>
      <c r="G81" s="110"/>
      <c r="H81" s="110"/>
      <c r="I81" s="110"/>
      <c r="J81" s="111">
        <f>J240</f>
        <v>0</v>
      </c>
      <c r="L81" s="108"/>
    </row>
    <row r="82" spans="2:12" s="9" customFormat="1" ht="14.85" customHeight="1">
      <c r="B82" s="108"/>
      <c r="D82" s="109" t="s">
        <v>1885</v>
      </c>
      <c r="E82" s="110"/>
      <c r="F82" s="110"/>
      <c r="G82" s="110"/>
      <c r="H82" s="110"/>
      <c r="I82" s="110"/>
      <c r="J82" s="111">
        <f>J245</f>
        <v>0</v>
      </c>
      <c r="L82" s="108"/>
    </row>
    <row r="83" spans="2:12" s="8" customFormat="1" ht="24.95" customHeight="1">
      <c r="B83" s="104"/>
      <c r="D83" s="105" t="s">
        <v>1886</v>
      </c>
      <c r="E83" s="106"/>
      <c r="F83" s="106"/>
      <c r="G83" s="106"/>
      <c r="H83" s="106"/>
      <c r="I83" s="106"/>
      <c r="J83" s="107">
        <f>J257</f>
        <v>0</v>
      </c>
      <c r="L83" s="104"/>
    </row>
    <row r="84" spans="2:12" s="8" customFormat="1" ht="24.95" customHeight="1">
      <c r="B84" s="104"/>
      <c r="D84" s="105" t="s">
        <v>1887</v>
      </c>
      <c r="E84" s="106"/>
      <c r="F84" s="106"/>
      <c r="G84" s="106"/>
      <c r="H84" s="106"/>
      <c r="I84" s="106"/>
      <c r="J84" s="107">
        <f>J261</f>
        <v>0</v>
      </c>
      <c r="L84" s="104"/>
    </row>
    <row r="85" spans="2:12" s="8" customFormat="1" ht="24.95" customHeight="1">
      <c r="B85" s="104"/>
      <c r="D85" s="105" t="s">
        <v>1888</v>
      </c>
      <c r="E85" s="106"/>
      <c r="F85" s="106"/>
      <c r="G85" s="106"/>
      <c r="H85" s="106"/>
      <c r="I85" s="106"/>
      <c r="J85" s="107">
        <f>J276</f>
        <v>0</v>
      </c>
      <c r="L85" s="104"/>
    </row>
    <row r="86" spans="2:12" s="8" customFormat="1" ht="24.95" customHeight="1">
      <c r="B86" s="104"/>
      <c r="D86" s="105" t="s">
        <v>1889</v>
      </c>
      <c r="E86" s="106"/>
      <c r="F86" s="106"/>
      <c r="G86" s="106"/>
      <c r="H86" s="106"/>
      <c r="I86" s="106"/>
      <c r="J86" s="107">
        <f>J297</f>
        <v>0</v>
      </c>
      <c r="L86" s="104"/>
    </row>
    <row r="87" spans="2:12" s="1" customFormat="1" ht="21.75" customHeight="1">
      <c r="B87" s="32"/>
      <c r="L87" s="32"/>
    </row>
    <row r="88" spans="2:12" s="1" customFormat="1" ht="6.95" customHeight="1">
      <c r="B88" s="41"/>
      <c r="C88" s="42"/>
      <c r="D88" s="42"/>
      <c r="E88" s="42"/>
      <c r="F88" s="42"/>
      <c r="G88" s="42"/>
      <c r="H88" s="42"/>
      <c r="I88" s="42"/>
      <c r="J88" s="42"/>
      <c r="K88" s="42"/>
      <c r="L88" s="32"/>
    </row>
    <row r="92" spans="2:12" s="1" customFormat="1" ht="6.95" customHeight="1">
      <c r="B92" s="43"/>
      <c r="C92" s="44"/>
      <c r="D92" s="44"/>
      <c r="E92" s="44"/>
      <c r="F92" s="44"/>
      <c r="G92" s="44"/>
      <c r="H92" s="44"/>
      <c r="I92" s="44"/>
      <c r="J92" s="44"/>
      <c r="K92" s="44"/>
      <c r="L92" s="32"/>
    </row>
    <row r="93" spans="2:12" s="1" customFormat="1" ht="24.95" customHeight="1">
      <c r="B93" s="32"/>
      <c r="C93" s="21" t="s">
        <v>159</v>
      </c>
      <c r="L93" s="32"/>
    </row>
    <row r="94" spans="2:12" s="1" customFormat="1" ht="6.95" customHeight="1">
      <c r="B94" s="32"/>
      <c r="L94" s="32"/>
    </row>
    <row r="95" spans="2:12" s="1" customFormat="1" ht="12" customHeight="1">
      <c r="B95" s="32"/>
      <c r="C95" s="27" t="s">
        <v>16</v>
      </c>
      <c r="L95" s="32"/>
    </row>
    <row r="96" spans="2:12" s="1" customFormat="1" ht="26.25" customHeight="1">
      <c r="B96" s="32"/>
      <c r="E96" s="252" t="str">
        <f>E7</f>
        <v>Modernizace a rozšíření centrální sterilizace CS I v pavilonu A – Masarykova nem. v Ústí nad Labem</v>
      </c>
      <c r="F96" s="253"/>
      <c r="G96" s="253"/>
      <c r="H96" s="253"/>
      <c r="L96" s="32"/>
    </row>
    <row r="97" spans="2:65" ht="12" customHeight="1">
      <c r="B97" s="20"/>
      <c r="C97" s="27" t="s">
        <v>139</v>
      </c>
      <c r="L97" s="20"/>
    </row>
    <row r="98" spans="2:65" s="1" customFormat="1" ht="16.5" customHeight="1">
      <c r="B98" s="32"/>
      <c r="E98" s="252" t="s">
        <v>1364</v>
      </c>
      <c r="F98" s="254"/>
      <c r="G98" s="254"/>
      <c r="H98" s="254"/>
      <c r="L98" s="32"/>
    </row>
    <row r="99" spans="2:65" s="1" customFormat="1" ht="12" customHeight="1">
      <c r="B99" s="32"/>
      <c r="C99" s="27" t="s">
        <v>141</v>
      </c>
      <c r="L99" s="32"/>
    </row>
    <row r="100" spans="2:65" s="1" customFormat="1" ht="16.5" customHeight="1">
      <c r="B100" s="32"/>
      <c r="E100" s="215" t="str">
        <f>E11</f>
        <v>D1.01.4.4 - Silnoproudé elektroinstalace</v>
      </c>
      <c r="F100" s="254"/>
      <c r="G100" s="254"/>
      <c r="H100" s="254"/>
      <c r="L100" s="32"/>
    </row>
    <row r="101" spans="2:65" s="1" customFormat="1" ht="6.95" customHeight="1">
      <c r="B101" s="32"/>
      <c r="L101" s="32"/>
    </row>
    <row r="102" spans="2:65" s="1" customFormat="1" ht="12" customHeight="1">
      <c r="B102" s="32"/>
      <c r="C102" s="27" t="s">
        <v>22</v>
      </c>
      <c r="F102" s="25" t="str">
        <f>F14</f>
        <v>Ústí nad Labem</v>
      </c>
      <c r="I102" s="27" t="s">
        <v>24</v>
      </c>
      <c r="J102" s="49" t="str">
        <f>IF(J14="","",J14)</f>
        <v>30. 11. 2023</v>
      </c>
      <c r="L102" s="32"/>
    </row>
    <row r="103" spans="2:65" s="1" customFormat="1" ht="6.95" customHeight="1">
      <c r="B103" s="32"/>
      <c r="L103" s="32"/>
    </row>
    <row r="104" spans="2:65" s="1" customFormat="1" ht="15.2" customHeight="1">
      <c r="B104" s="32"/>
      <c r="C104" s="27" t="s">
        <v>26</v>
      </c>
      <c r="F104" s="25" t="str">
        <f>E17</f>
        <v>Krajská zdravotní, a.s.</v>
      </c>
      <c r="I104" s="27" t="s">
        <v>33</v>
      </c>
      <c r="J104" s="30" t="str">
        <f>E23</f>
        <v>Artech spol. s.r.o.</v>
      </c>
      <c r="L104" s="32"/>
    </row>
    <row r="105" spans="2:65" s="1" customFormat="1" ht="15.2" customHeight="1">
      <c r="B105" s="32"/>
      <c r="C105" s="27" t="s">
        <v>31</v>
      </c>
      <c r="F105" s="25" t="str">
        <f>IF(E20="","",E20)</f>
        <v>Vyplň údaj</v>
      </c>
      <c r="I105" s="27" t="s">
        <v>36</v>
      </c>
      <c r="J105" s="30" t="str">
        <f>E26</f>
        <v>Artech spol. s.r.o.</v>
      </c>
      <c r="L105" s="32"/>
    </row>
    <row r="106" spans="2:65" s="1" customFormat="1" ht="10.35" customHeight="1">
      <c r="B106" s="32"/>
      <c r="L106" s="32"/>
    </row>
    <row r="107" spans="2:65" s="10" customFormat="1" ht="29.25" customHeight="1">
      <c r="B107" s="112"/>
      <c r="C107" s="113" t="s">
        <v>160</v>
      </c>
      <c r="D107" s="114" t="s">
        <v>58</v>
      </c>
      <c r="E107" s="114" t="s">
        <v>54</v>
      </c>
      <c r="F107" s="114" t="s">
        <v>55</v>
      </c>
      <c r="G107" s="114" t="s">
        <v>161</v>
      </c>
      <c r="H107" s="114" t="s">
        <v>162</v>
      </c>
      <c r="I107" s="114" t="s">
        <v>163</v>
      </c>
      <c r="J107" s="114" t="s">
        <v>145</v>
      </c>
      <c r="K107" s="115" t="s">
        <v>164</v>
      </c>
      <c r="L107" s="112"/>
      <c r="M107" s="56" t="s">
        <v>21</v>
      </c>
      <c r="N107" s="57" t="s">
        <v>43</v>
      </c>
      <c r="O107" s="57" t="s">
        <v>165</v>
      </c>
      <c r="P107" s="57" t="s">
        <v>166</v>
      </c>
      <c r="Q107" s="57" t="s">
        <v>167</v>
      </c>
      <c r="R107" s="57" t="s">
        <v>168</v>
      </c>
      <c r="S107" s="57" t="s">
        <v>169</v>
      </c>
      <c r="T107" s="58" t="s">
        <v>170</v>
      </c>
    </row>
    <row r="108" spans="2:65" s="1" customFormat="1" ht="22.9" customHeight="1">
      <c r="B108" s="32"/>
      <c r="C108" s="61" t="s">
        <v>171</v>
      </c>
      <c r="J108" s="116">
        <f>BK108</f>
        <v>0</v>
      </c>
      <c r="L108" s="32"/>
      <c r="M108" s="59"/>
      <c r="N108" s="50"/>
      <c r="O108" s="50"/>
      <c r="P108" s="117">
        <f>P109+P134+P257+P261+P276+P297</f>
        <v>0</v>
      </c>
      <c r="Q108" s="50"/>
      <c r="R108" s="117">
        <f>R109+R134+R257+R261+R276+R297</f>
        <v>0</v>
      </c>
      <c r="S108" s="50"/>
      <c r="T108" s="118">
        <f>T109+T134+T257+T261+T276+T297</f>
        <v>0</v>
      </c>
      <c r="AT108" s="17" t="s">
        <v>72</v>
      </c>
      <c r="AU108" s="17" t="s">
        <v>146</v>
      </c>
      <c r="BK108" s="119">
        <f>BK109+BK134+BK257+BK261+BK276+BK297</f>
        <v>0</v>
      </c>
    </row>
    <row r="109" spans="2:65" s="11" customFormat="1" ht="25.9" customHeight="1">
      <c r="B109" s="120"/>
      <c r="D109" s="121" t="s">
        <v>72</v>
      </c>
      <c r="E109" s="122" t="s">
        <v>1376</v>
      </c>
      <c r="F109" s="122" t="s">
        <v>1890</v>
      </c>
      <c r="I109" s="123"/>
      <c r="J109" s="124">
        <f>BK109</f>
        <v>0</v>
      </c>
      <c r="L109" s="120"/>
      <c r="M109" s="125"/>
      <c r="P109" s="126">
        <f>P110+P125</f>
        <v>0</v>
      </c>
      <c r="R109" s="126">
        <f>R110+R125</f>
        <v>0</v>
      </c>
      <c r="T109" s="127">
        <f>T110+T125</f>
        <v>0</v>
      </c>
      <c r="AR109" s="121" t="s">
        <v>80</v>
      </c>
      <c r="AT109" s="128" t="s">
        <v>72</v>
      </c>
      <c r="AU109" s="128" t="s">
        <v>73</v>
      </c>
      <c r="AY109" s="121" t="s">
        <v>174</v>
      </c>
      <c r="BK109" s="129">
        <f>BK110+BK125</f>
        <v>0</v>
      </c>
    </row>
    <row r="110" spans="2:65" s="11" customFormat="1" ht="22.9" customHeight="1">
      <c r="B110" s="120"/>
      <c r="D110" s="121" t="s">
        <v>72</v>
      </c>
      <c r="E110" s="130" t="s">
        <v>1403</v>
      </c>
      <c r="F110" s="130" t="s">
        <v>1891</v>
      </c>
      <c r="I110" s="123"/>
      <c r="J110" s="131">
        <f>BK110</f>
        <v>0</v>
      </c>
      <c r="L110" s="120"/>
      <c r="M110" s="125"/>
      <c r="P110" s="126">
        <f>P111+P118</f>
        <v>0</v>
      </c>
      <c r="R110" s="126">
        <f>R111+R118</f>
        <v>0</v>
      </c>
      <c r="T110" s="127">
        <f>T111+T118</f>
        <v>0</v>
      </c>
      <c r="AR110" s="121" t="s">
        <v>80</v>
      </c>
      <c r="AT110" s="128" t="s">
        <v>72</v>
      </c>
      <c r="AU110" s="128" t="s">
        <v>80</v>
      </c>
      <c r="AY110" s="121" t="s">
        <v>174</v>
      </c>
      <c r="BK110" s="129">
        <f>BK111+BK118</f>
        <v>0</v>
      </c>
    </row>
    <row r="111" spans="2:65" s="11" customFormat="1" ht="20.85" customHeight="1">
      <c r="B111" s="120"/>
      <c r="D111" s="121" t="s">
        <v>72</v>
      </c>
      <c r="E111" s="130" t="s">
        <v>1423</v>
      </c>
      <c r="F111" s="130" t="s">
        <v>1892</v>
      </c>
      <c r="I111" s="123"/>
      <c r="J111" s="131">
        <f>BK111</f>
        <v>0</v>
      </c>
      <c r="L111" s="120"/>
      <c r="M111" s="125"/>
      <c r="P111" s="126">
        <f>SUM(P112:P117)</f>
        <v>0</v>
      </c>
      <c r="R111" s="126">
        <f>SUM(R112:R117)</f>
        <v>0</v>
      </c>
      <c r="T111" s="127">
        <f>SUM(T112:T117)</f>
        <v>0</v>
      </c>
      <c r="AR111" s="121" t="s">
        <v>80</v>
      </c>
      <c r="AT111" s="128" t="s">
        <v>72</v>
      </c>
      <c r="AU111" s="128" t="s">
        <v>82</v>
      </c>
      <c r="AY111" s="121" t="s">
        <v>174</v>
      </c>
      <c r="BK111" s="129">
        <f>SUM(BK112:BK117)</f>
        <v>0</v>
      </c>
    </row>
    <row r="112" spans="2:65" s="1" customFormat="1" ht="24.2" customHeight="1">
      <c r="B112" s="32"/>
      <c r="C112" s="132" t="s">
        <v>80</v>
      </c>
      <c r="D112" s="132" t="s">
        <v>176</v>
      </c>
      <c r="E112" s="133" t="s">
        <v>1893</v>
      </c>
      <c r="F112" s="134" t="s">
        <v>1894</v>
      </c>
      <c r="G112" s="135" t="s">
        <v>812</v>
      </c>
      <c r="H112" s="136">
        <v>1</v>
      </c>
      <c r="I112" s="137"/>
      <c r="J112" s="138">
        <f>ROUND(I112*H112,2)</f>
        <v>0</v>
      </c>
      <c r="K112" s="134" t="s">
        <v>218</v>
      </c>
      <c r="L112" s="32"/>
      <c r="M112" s="139" t="s">
        <v>21</v>
      </c>
      <c r="N112" s="140" t="s">
        <v>44</v>
      </c>
      <c r="P112" s="141">
        <f>O112*H112</f>
        <v>0</v>
      </c>
      <c r="Q112" s="141">
        <v>0</v>
      </c>
      <c r="R112" s="141">
        <f>Q112*H112</f>
        <v>0</v>
      </c>
      <c r="S112" s="141">
        <v>0</v>
      </c>
      <c r="T112" s="142">
        <f>S112*H112</f>
        <v>0</v>
      </c>
      <c r="AR112" s="143" t="s">
        <v>180</v>
      </c>
      <c r="AT112" s="143" t="s">
        <v>176</v>
      </c>
      <c r="AU112" s="143" t="s">
        <v>108</v>
      </c>
      <c r="AY112" s="17" t="s">
        <v>174</v>
      </c>
      <c r="BE112" s="144">
        <f>IF(N112="základní",J112,0)</f>
        <v>0</v>
      </c>
      <c r="BF112" s="144">
        <f>IF(N112="snížená",J112,0)</f>
        <v>0</v>
      </c>
      <c r="BG112" s="144">
        <f>IF(N112="zákl. přenesená",J112,0)</f>
        <v>0</v>
      </c>
      <c r="BH112" s="144">
        <f>IF(N112="sníž. přenesená",J112,0)</f>
        <v>0</v>
      </c>
      <c r="BI112" s="144">
        <f>IF(N112="nulová",J112,0)</f>
        <v>0</v>
      </c>
      <c r="BJ112" s="17" t="s">
        <v>80</v>
      </c>
      <c r="BK112" s="144">
        <f>ROUND(I112*H112,2)</f>
        <v>0</v>
      </c>
      <c r="BL112" s="17" t="s">
        <v>180</v>
      </c>
      <c r="BM112" s="143" t="s">
        <v>82</v>
      </c>
    </row>
    <row r="113" spans="2:65" s="1" customFormat="1" ht="78">
      <c r="B113" s="32"/>
      <c r="D113" s="150" t="s">
        <v>220</v>
      </c>
      <c r="F113" s="170" t="s">
        <v>1895</v>
      </c>
      <c r="I113" s="147"/>
      <c r="L113" s="32"/>
      <c r="M113" s="148"/>
      <c r="T113" s="53"/>
      <c r="AT113" s="17" t="s">
        <v>220</v>
      </c>
      <c r="AU113" s="17" t="s">
        <v>108</v>
      </c>
    </row>
    <row r="114" spans="2:65" s="1" customFormat="1" ht="16.5" customHeight="1">
      <c r="B114" s="32"/>
      <c r="C114" s="132" t="s">
        <v>82</v>
      </c>
      <c r="D114" s="132" t="s">
        <v>176</v>
      </c>
      <c r="E114" s="133" t="s">
        <v>1896</v>
      </c>
      <c r="F114" s="134" t="s">
        <v>1897</v>
      </c>
      <c r="G114" s="135" t="s">
        <v>431</v>
      </c>
      <c r="H114" s="136">
        <v>6</v>
      </c>
      <c r="I114" s="137"/>
      <c r="J114" s="138">
        <f>ROUND(I114*H114,2)</f>
        <v>0</v>
      </c>
      <c r="K114" s="134" t="s">
        <v>218</v>
      </c>
      <c r="L114" s="32"/>
      <c r="M114" s="139" t="s">
        <v>21</v>
      </c>
      <c r="N114" s="140" t="s">
        <v>44</v>
      </c>
      <c r="P114" s="141">
        <f>O114*H114</f>
        <v>0</v>
      </c>
      <c r="Q114" s="141">
        <v>0</v>
      </c>
      <c r="R114" s="141">
        <f>Q114*H114</f>
        <v>0</v>
      </c>
      <c r="S114" s="141">
        <v>0</v>
      </c>
      <c r="T114" s="142">
        <f>S114*H114</f>
        <v>0</v>
      </c>
      <c r="AR114" s="143" t="s">
        <v>180</v>
      </c>
      <c r="AT114" s="143" t="s">
        <v>176</v>
      </c>
      <c r="AU114" s="143" t="s">
        <v>108</v>
      </c>
      <c r="AY114" s="17" t="s">
        <v>174</v>
      </c>
      <c r="BE114" s="144">
        <f>IF(N114="základní",J114,0)</f>
        <v>0</v>
      </c>
      <c r="BF114" s="144">
        <f>IF(N114="snížená",J114,0)</f>
        <v>0</v>
      </c>
      <c r="BG114" s="144">
        <f>IF(N114="zákl. přenesená",J114,0)</f>
        <v>0</v>
      </c>
      <c r="BH114" s="144">
        <f>IF(N114="sníž. přenesená",J114,0)</f>
        <v>0</v>
      </c>
      <c r="BI114" s="144">
        <f>IF(N114="nulová",J114,0)</f>
        <v>0</v>
      </c>
      <c r="BJ114" s="17" t="s">
        <v>80</v>
      </c>
      <c r="BK114" s="144">
        <f>ROUND(I114*H114,2)</f>
        <v>0</v>
      </c>
      <c r="BL114" s="17" t="s">
        <v>180</v>
      </c>
      <c r="BM114" s="143" t="s">
        <v>180</v>
      </c>
    </row>
    <row r="115" spans="2:65" s="1" customFormat="1" ht="24.2" customHeight="1">
      <c r="B115" s="32"/>
      <c r="C115" s="132" t="s">
        <v>108</v>
      </c>
      <c r="D115" s="132" t="s">
        <v>176</v>
      </c>
      <c r="E115" s="133" t="s">
        <v>1898</v>
      </c>
      <c r="F115" s="134" t="s">
        <v>1899</v>
      </c>
      <c r="G115" s="135" t="s">
        <v>812</v>
      </c>
      <c r="H115" s="136">
        <v>6</v>
      </c>
      <c r="I115" s="137"/>
      <c r="J115" s="138">
        <f>ROUND(I115*H115,2)</f>
        <v>0</v>
      </c>
      <c r="K115" s="134" t="s">
        <v>218</v>
      </c>
      <c r="L115" s="32"/>
      <c r="M115" s="139" t="s">
        <v>21</v>
      </c>
      <c r="N115" s="140" t="s">
        <v>44</v>
      </c>
      <c r="P115" s="141">
        <f>O115*H115</f>
        <v>0</v>
      </c>
      <c r="Q115" s="141">
        <v>0</v>
      </c>
      <c r="R115" s="141">
        <f>Q115*H115</f>
        <v>0</v>
      </c>
      <c r="S115" s="141">
        <v>0</v>
      </c>
      <c r="T115" s="142">
        <f>S115*H115</f>
        <v>0</v>
      </c>
      <c r="AR115" s="143" t="s">
        <v>180</v>
      </c>
      <c r="AT115" s="143" t="s">
        <v>176</v>
      </c>
      <c r="AU115" s="143" t="s">
        <v>108</v>
      </c>
      <c r="AY115" s="17" t="s">
        <v>174</v>
      </c>
      <c r="BE115" s="144">
        <f>IF(N115="základní",J115,0)</f>
        <v>0</v>
      </c>
      <c r="BF115" s="144">
        <f>IF(N115="snížená",J115,0)</f>
        <v>0</v>
      </c>
      <c r="BG115" s="144">
        <f>IF(N115="zákl. přenesená",J115,0)</f>
        <v>0</v>
      </c>
      <c r="BH115" s="144">
        <f>IF(N115="sníž. přenesená",J115,0)</f>
        <v>0</v>
      </c>
      <c r="BI115" s="144">
        <f>IF(N115="nulová",J115,0)</f>
        <v>0</v>
      </c>
      <c r="BJ115" s="17" t="s">
        <v>80</v>
      </c>
      <c r="BK115" s="144">
        <f>ROUND(I115*H115,2)</f>
        <v>0</v>
      </c>
      <c r="BL115" s="17" t="s">
        <v>180</v>
      </c>
      <c r="BM115" s="143" t="s">
        <v>215</v>
      </c>
    </row>
    <row r="116" spans="2:65" s="1" customFormat="1" ht="24.2" customHeight="1">
      <c r="B116" s="32"/>
      <c r="C116" s="132" t="s">
        <v>180</v>
      </c>
      <c r="D116" s="132" t="s">
        <v>176</v>
      </c>
      <c r="E116" s="133" t="s">
        <v>1900</v>
      </c>
      <c r="F116" s="134" t="s">
        <v>1901</v>
      </c>
      <c r="G116" s="135" t="s">
        <v>812</v>
      </c>
      <c r="H116" s="136">
        <v>6</v>
      </c>
      <c r="I116" s="137"/>
      <c r="J116" s="138">
        <f>ROUND(I116*H116,2)</f>
        <v>0</v>
      </c>
      <c r="K116" s="134" t="s">
        <v>218</v>
      </c>
      <c r="L116" s="32"/>
      <c r="M116" s="139" t="s">
        <v>21</v>
      </c>
      <c r="N116" s="140" t="s">
        <v>44</v>
      </c>
      <c r="P116" s="141">
        <f>O116*H116</f>
        <v>0</v>
      </c>
      <c r="Q116" s="141">
        <v>0</v>
      </c>
      <c r="R116" s="141">
        <f>Q116*H116</f>
        <v>0</v>
      </c>
      <c r="S116" s="141">
        <v>0</v>
      </c>
      <c r="T116" s="142">
        <f>S116*H116</f>
        <v>0</v>
      </c>
      <c r="AR116" s="143" t="s">
        <v>180</v>
      </c>
      <c r="AT116" s="143" t="s">
        <v>176</v>
      </c>
      <c r="AU116" s="143" t="s">
        <v>108</v>
      </c>
      <c r="AY116" s="17" t="s">
        <v>174</v>
      </c>
      <c r="BE116" s="144">
        <f>IF(N116="základní",J116,0)</f>
        <v>0</v>
      </c>
      <c r="BF116" s="144">
        <f>IF(N116="snížená",J116,0)</f>
        <v>0</v>
      </c>
      <c r="BG116" s="144">
        <f>IF(N116="zákl. přenesená",J116,0)</f>
        <v>0</v>
      </c>
      <c r="BH116" s="144">
        <f>IF(N116="sníž. přenesená",J116,0)</f>
        <v>0</v>
      </c>
      <c r="BI116" s="144">
        <f>IF(N116="nulová",J116,0)</f>
        <v>0</v>
      </c>
      <c r="BJ116" s="17" t="s">
        <v>80</v>
      </c>
      <c r="BK116" s="144">
        <f>ROUND(I116*H116,2)</f>
        <v>0</v>
      </c>
      <c r="BL116" s="17" t="s">
        <v>180</v>
      </c>
      <c r="BM116" s="143" t="s">
        <v>234</v>
      </c>
    </row>
    <row r="117" spans="2:65" s="1" customFormat="1" ht="21.75" customHeight="1">
      <c r="B117" s="32"/>
      <c r="C117" s="132" t="s">
        <v>209</v>
      </c>
      <c r="D117" s="132" t="s">
        <v>176</v>
      </c>
      <c r="E117" s="133" t="s">
        <v>1902</v>
      </c>
      <c r="F117" s="134" t="s">
        <v>1903</v>
      </c>
      <c r="G117" s="135" t="s">
        <v>812</v>
      </c>
      <c r="H117" s="136">
        <v>1</v>
      </c>
      <c r="I117" s="137"/>
      <c r="J117" s="138">
        <f>ROUND(I117*H117,2)</f>
        <v>0</v>
      </c>
      <c r="K117" s="134" t="s">
        <v>218</v>
      </c>
      <c r="L117" s="32"/>
      <c r="M117" s="139" t="s">
        <v>21</v>
      </c>
      <c r="N117" s="140" t="s">
        <v>44</v>
      </c>
      <c r="P117" s="141">
        <f>O117*H117</f>
        <v>0</v>
      </c>
      <c r="Q117" s="141">
        <v>0</v>
      </c>
      <c r="R117" s="141">
        <f>Q117*H117</f>
        <v>0</v>
      </c>
      <c r="S117" s="141">
        <v>0</v>
      </c>
      <c r="T117" s="142">
        <f>S117*H117</f>
        <v>0</v>
      </c>
      <c r="AR117" s="143" t="s">
        <v>180</v>
      </c>
      <c r="AT117" s="143" t="s">
        <v>176</v>
      </c>
      <c r="AU117" s="143" t="s">
        <v>108</v>
      </c>
      <c r="AY117" s="17" t="s">
        <v>174</v>
      </c>
      <c r="BE117" s="144">
        <f>IF(N117="základní",J117,0)</f>
        <v>0</v>
      </c>
      <c r="BF117" s="144">
        <f>IF(N117="snížená",J117,0)</f>
        <v>0</v>
      </c>
      <c r="BG117" s="144">
        <f>IF(N117="zákl. přenesená",J117,0)</f>
        <v>0</v>
      </c>
      <c r="BH117" s="144">
        <f>IF(N117="sníž. přenesená",J117,0)</f>
        <v>0</v>
      </c>
      <c r="BI117" s="144">
        <f>IF(N117="nulová",J117,0)</f>
        <v>0</v>
      </c>
      <c r="BJ117" s="17" t="s">
        <v>80</v>
      </c>
      <c r="BK117" s="144">
        <f>ROUND(I117*H117,2)</f>
        <v>0</v>
      </c>
      <c r="BL117" s="17" t="s">
        <v>180</v>
      </c>
      <c r="BM117" s="143" t="s">
        <v>249</v>
      </c>
    </row>
    <row r="118" spans="2:65" s="11" customFormat="1" ht="20.85" customHeight="1">
      <c r="B118" s="120"/>
      <c r="D118" s="121" t="s">
        <v>72</v>
      </c>
      <c r="E118" s="130" t="s">
        <v>1425</v>
      </c>
      <c r="F118" s="130" t="s">
        <v>1904</v>
      </c>
      <c r="I118" s="123"/>
      <c r="J118" s="131">
        <f>BK118</f>
        <v>0</v>
      </c>
      <c r="L118" s="120"/>
      <c r="M118" s="125"/>
      <c r="P118" s="126">
        <f>SUM(P119:P124)</f>
        <v>0</v>
      </c>
      <c r="R118" s="126">
        <f>SUM(R119:R124)</f>
        <v>0</v>
      </c>
      <c r="T118" s="127">
        <f>SUM(T119:T124)</f>
        <v>0</v>
      </c>
      <c r="AR118" s="121" t="s">
        <v>80</v>
      </c>
      <c r="AT118" s="128" t="s">
        <v>72</v>
      </c>
      <c r="AU118" s="128" t="s">
        <v>82</v>
      </c>
      <c r="AY118" s="121" t="s">
        <v>174</v>
      </c>
      <c r="BK118" s="129">
        <f>SUM(BK119:BK124)</f>
        <v>0</v>
      </c>
    </row>
    <row r="119" spans="2:65" s="1" customFormat="1" ht="24.2" customHeight="1">
      <c r="B119" s="32"/>
      <c r="C119" s="132" t="s">
        <v>215</v>
      </c>
      <c r="D119" s="132" t="s">
        <v>176</v>
      </c>
      <c r="E119" s="133" t="s">
        <v>1905</v>
      </c>
      <c r="F119" s="134" t="s">
        <v>1906</v>
      </c>
      <c r="G119" s="135" t="s">
        <v>812</v>
      </c>
      <c r="H119" s="136">
        <v>1</v>
      </c>
      <c r="I119" s="137"/>
      <c r="J119" s="138">
        <f>ROUND(I119*H119,2)</f>
        <v>0</v>
      </c>
      <c r="K119" s="134" t="s">
        <v>218</v>
      </c>
      <c r="L119" s="32"/>
      <c r="M119" s="139" t="s">
        <v>21</v>
      </c>
      <c r="N119" s="140" t="s">
        <v>44</v>
      </c>
      <c r="P119" s="141">
        <f>O119*H119</f>
        <v>0</v>
      </c>
      <c r="Q119" s="141">
        <v>0</v>
      </c>
      <c r="R119" s="141">
        <f>Q119*H119</f>
        <v>0</v>
      </c>
      <c r="S119" s="141">
        <v>0</v>
      </c>
      <c r="T119" s="142">
        <f>S119*H119</f>
        <v>0</v>
      </c>
      <c r="AR119" s="143" t="s">
        <v>180</v>
      </c>
      <c r="AT119" s="143" t="s">
        <v>176</v>
      </c>
      <c r="AU119" s="143" t="s">
        <v>108</v>
      </c>
      <c r="AY119" s="17" t="s">
        <v>174</v>
      </c>
      <c r="BE119" s="144">
        <f>IF(N119="základní",J119,0)</f>
        <v>0</v>
      </c>
      <c r="BF119" s="144">
        <f>IF(N119="snížená",J119,0)</f>
        <v>0</v>
      </c>
      <c r="BG119" s="144">
        <f>IF(N119="zákl. přenesená",J119,0)</f>
        <v>0</v>
      </c>
      <c r="BH119" s="144">
        <f>IF(N119="sníž. přenesená",J119,0)</f>
        <v>0</v>
      </c>
      <c r="BI119" s="144">
        <f>IF(N119="nulová",J119,0)</f>
        <v>0</v>
      </c>
      <c r="BJ119" s="17" t="s">
        <v>80</v>
      </c>
      <c r="BK119" s="144">
        <f>ROUND(I119*H119,2)</f>
        <v>0</v>
      </c>
      <c r="BL119" s="17" t="s">
        <v>180</v>
      </c>
      <c r="BM119" s="143" t="s">
        <v>274</v>
      </c>
    </row>
    <row r="120" spans="2:65" s="1" customFormat="1" ht="78">
      <c r="B120" s="32"/>
      <c r="D120" s="150" t="s">
        <v>220</v>
      </c>
      <c r="F120" s="170" t="s">
        <v>1907</v>
      </c>
      <c r="I120" s="147"/>
      <c r="L120" s="32"/>
      <c r="M120" s="148"/>
      <c r="T120" s="53"/>
      <c r="AT120" s="17" t="s">
        <v>220</v>
      </c>
      <c r="AU120" s="17" t="s">
        <v>108</v>
      </c>
    </row>
    <row r="121" spans="2:65" s="1" customFormat="1" ht="16.5" customHeight="1">
      <c r="B121" s="32"/>
      <c r="C121" s="132" t="s">
        <v>228</v>
      </c>
      <c r="D121" s="132" t="s">
        <v>176</v>
      </c>
      <c r="E121" s="133" t="s">
        <v>1908</v>
      </c>
      <c r="F121" s="134" t="s">
        <v>1909</v>
      </c>
      <c r="G121" s="135" t="s">
        <v>431</v>
      </c>
      <c r="H121" s="136">
        <v>6</v>
      </c>
      <c r="I121" s="137"/>
      <c r="J121" s="138">
        <f>ROUND(I121*H121,2)</f>
        <v>0</v>
      </c>
      <c r="K121" s="134" t="s">
        <v>218</v>
      </c>
      <c r="L121" s="32"/>
      <c r="M121" s="139" t="s">
        <v>21</v>
      </c>
      <c r="N121" s="140" t="s">
        <v>44</v>
      </c>
      <c r="P121" s="141">
        <f>O121*H121</f>
        <v>0</v>
      </c>
      <c r="Q121" s="141">
        <v>0</v>
      </c>
      <c r="R121" s="141">
        <f>Q121*H121</f>
        <v>0</v>
      </c>
      <c r="S121" s="141">
        <v>0</v>
      </c>
      <c r="T121" s="142">
        <f>S121*H121</f>
        <v>0</v>
      </c>
      <c r="AR121" s="143" t="s">
        <v>180</v>
      </c>
      <c r="AT121" s="143" t="s">
        <v>176</v>
      </c>
      <c r="AU121" s="143" t="s">
        <v>108</v>
      </c>
      <c r="AY121" s="17" t="s">
        <v>174</v>
      </c>
      <c r="BE121" s="144">
        <f>IF(N121="základní",J121,0)</f>
        <v>0</v>
      </c>
      <c r="BF121" s="144">
        <f>IF(N121="snížená",J121,0)</f>
        <v>0</v>
      </c>
      <c r="BG121" s="144">
        <f>IF(N121="zákl. přenesená",J121,0)</f>
        <v>0</v>
      </c>
      <c r="BH121" s="144">
        <f>IF(N121="sníž. přenesená",J121,0)</f>
        <v>0</v>
      </c>
      <c r="BI121" s="144">
        <f>IF(N121="nulová",J121,0)</f>
        <v>0</v>
      </c>
      <c r="BJ121" s="17" t="s">
        <v>80</v>
      </c>
      <c r="BK121" s="144">
        <f>ROUND(I121*H121,2)</f>
        <v>0</v>
      </c>
      <c r="BL121" s="17" t="s">
        <v>180</v>
      </c>
      <c r="BM121" s="143" t="s">
        <v>304</v>
      </c>
    </row>
    <row r="122" spans="2:65" s="1" customFormat="1" ht="24.2" customHeight="1">
      <c r="B122" s="32"/>
      <c r="C122" s="132" t="s">
        <v>234</v>
      </c>
      <c r="D122" s="132" t="s">
        <v>176</v>
      </c>
      <c r="E122" s="133" t="s">
        <v>1910</v>
      </c>
      <c r="F122" s="134" t="s">
        <v>1911</v>
      </c>
      <c r="G122" s="135" t="s">
        <v>812</v>
      </c>
      <c r="H122" s="136">
        <v>6</v>
      </c>
      <c r="I122" s="137"/>
      <c r="J122" s="138">
        <f>ROUND(I122*H122,2)</f>
        <v>0</v>
      </c>
      <c r="K122" s="134" t="s">
        <v>218</v>
      </c>
      <c r="L122" s="32"/>
      <c r="M122" s="139" t="s">
        <v>21</v>
      </c>
      <c r="N122" s="140" t="s">
        <v>44</v>
      </c>
      <c r="P122" s="141">
        <f>O122*H122</f>
        <v>0</v>
      </c>
      <c r="Q122" s="141">
        <v>0</v>
      </c>
      <c r="R122" s="141">
        <f>Q122*H122</f>
        <v>0</v>
      </c>
      <c r="S122" s="141">
        <v>0</v>
      </c>
      <c r="T122" s="142">
        <f>S122*H122</f>
        <v>0</v>
      </c>
      <c r="AR122" s="143" t="s">
        <v>180</v>
      </c>
      <c r="AT122" s="143" t="s">
        <v>176</v>
      </c>
      <c r="AU122" s="143" t="s">
        <v>108</v>
      </c>
      <c r="AY122" s="17" t="s">
        <v>174</v>
      </c>
      <c r="BE122" s="144">
        <f>IF(N122="základní",J122,0)</f>
        <v>0</v>
      </c>
      <c r="BF122" s="144">
        <f>IF(N122="snížená",J122,0)</f>
        <v>0</v>
      </c>
      <c r="BG122" s="144">
        <f>IF(N122="zákl. přenesená",J122,0)</f>
        <v>0</v>
      </c>
      <c r="BH122" s="144">
        <f>IF(N122="sníž. přenesená",J122,0)</f>
        <v>0</v>
      </c>
      <c r="BI122" s="144">
        <f>IF(N122="nulová",J122,0)</f>
        <v>0</v>
      </c>
      <c r="BJ122" s="17" t="s">
        <v>80</v>
      </c>
      <c r="BK122" s="144">
        <f>ROUND(I122*H122,2)</f>
        <v>0</v>
      </c>
      <c r="BL122" s="17" t="s">
        <v>180</v>
      </c>
      <c r="BM122" s="143" t="s">
        <v>315</v>
      </c>
    </row>
    <row r="123" spans="2:65" s="1" customFormat="1" ht="24.2" customHeight="1">
      <c r="B123" s="32"/>
      <c r="C123" s="132" t="s">
        <v>207</v>
      </c>
      <c r="D123" s="132" t="s">
        <v>176</v>
      </c>
      <c r="E123" s="133" t="s">
        <v>1900</v>
      </c>
      <c r="F123" s="134" t="s">
        <v>1901</v>
      </c>
      <c r="G123" s="135" t="s">
        <v>812</v>
      </c>
      <c r="H123" s="136">
        <v>6</v>
      </c>
      <c r="I123" s="137"/>
      <c r="J123" s="138">
        <f>ROUND(I123*H123,2)</f>
        <v>0</v>
      </c>
      <c r="K123" s="134" t="s">
        <v>218</v>
      </c>
      <c r="L123" s="32"/>
      <c r="M123" s="139" t="s">
        <v>21</v>
      </c>
      <c r="N123" s="140" t="s">
        <v>44</v>
      </c>
      <c r="P123" s="141">
        <f>O123*H123</f>
        <v>0</v>
      </c>
      <c r="Q123" s="141">
        <v>0</v>
      </c>
      <c r="R123" s="141">
        <f>Q123*H123</f>
        <v>0</v>
      </c>
      <c r="S123" s="141">
        <v>0</v>
      </c>
      <c r="T123" s="142">
        <f>S123*H123</f>
        <v>0</v>
      </c>
      <c r="AR123" s="143" t="s">
        <v>180</v>
      </c>
      <c r="AT123" s="143" t="s">
        <v>176</v>
      </c>
      <c r="AU123" s="143" t="s">
        <v>108</v>
      </c>
      <c r="AY123" s="17" t="s">
        <v>174</v>
      </c>
      <c r="BE123" s="144">
        <f>IF(N123="základní",J123,0)</f>
        <v>0</v>
      </c>
      <c r="BF123" s="144">
        <f>IF(N123="snížená",J123,0)</f>
        <v>0</v>
      </c>
      <c r="BG123" s="144">
        <f>IF(N123="zákl. přenesená",J123,0)</f>
        <v>0</v>
      </c>
      <c r="BH123" s="144">
        <f>IF(N123="sníž. přenesená",J123,0)</f>
        <v>0</v>
      </c>
      <c r="BI123" s="144">
        <f>IF(N123="nulová",J123,0)</f>
        <v>0</v>
      </c>
      <c r="BJ123" s="17" t="s">
        <v>80</v>
      </c>
      <c r="BK123" s="144">
        <f>ROUND(I123*H123,2)</f>
        <v>0</v>
      </c>
      <c r="BL123" s="17" t="s">
        <v>180</v>
      </c>
      <c r="BM123" s="143" t="s">
        <v>330</v>
      </c>
    </row>
    <row r="124" spans="2:65" s="1" customFormat="1" ht="21.75" customHeight="1">
      <c r="B124" s="32"/>
      <c r="C124" s="132" t="s">
        <v>249</v>
      </c>
      <c r="D124" s="132" t="s">
        <v>176</v>
      </c>
      <c r="E124" s="133" t="s">
        <v>1912</v>
      </c>
      <c r="F124" s="134" t="s">
        <v>1903</v>
      </c>
      <c r="G124" s="135" t="s">
        <v>812</v>
      </c>
      <c r="H124" s="136">
        <v>1</v>
      </c>
      <c r="I124" s="137"/>
      <c r="J124" s="138">
        <f>ROUND(I124*H124,2)</f>
        <v>0</v>
      </c>
      <c r="K124" s="134" t="s">
        <v>218</v>
      </c>
      <c r="L124" s="32"/>
      <c r="M124" s="139" t="s">
        <v>21</v>
      </c>
      <c r="N124" s="140" t="s">
        <v>44</v>
      </c>
      <c r="P124" s="141">
        <f>O124*H124</f>
        <v>0</v>
      </c>
      <c r="Q124" s="141">
        <v>0</v>
      </c>
      <c r="R124" s="141">
        <f>Q124*H124</f>
        <v>0</v>
      </c>
      <c r="S124" s="141">
        <v>0</v>
      </c>
      <c r="T124" s="142">
        <f>S124*H124</f>
        <v>0</v>
      </c>
      <c r="AR124" s="143" t="s">
        <v>180</v>
      </c>
      <c r="AT124" s="143" t="s">
        <v>176</v>
      </c>
      <c r="AU124" s="143" t="s">
        <v>108</v>
      </c>
      <c r="AY124" s="17" t="s">
        <v>174</v>
      </c>
      <c r="BE124" s="144">
        <f>IF(N124="základní",J124,0)</f>
        <v>0</v>
      </c>
      <c r="BF124" s="144">
        <f>IF(N124="snížená",J124,0)</f>
        <v>0</v>
      </c>
      <c r="BG124" s="144">
        <f>IF(N124="zákl. přenesená",J124,0)</f>
        <v>0</v>
      </c>
      <c r="BH124" s="144">
        <f>IF(N124="sníž. přenesená",J124,0)</f>
        <v>0</v>
      </c>
      <c r="BI124" s="144">
        <f>IF(N124="nulová",J124,0)</f>
        <v>0</v>
      </c>
      <c r="BJ124" s="17" t="s">
        <v>80</v>
      </c>
      <c r="BK124" s="144">
        <f>ROUND(I124*H124,2)</f>
        <v>0</v>
      </c>
      <c r="BL124" s="17" t="s">
        <v>180</v>
      </c>
      <c r="BM124" s="143" t="s">
        <v>342</v>
      </c>
    </row>
    <row r="125" spans="2:65" s="11" customFormat="1" ht="22.9" customHeight="1">
      <c r="B125" s="120"/>
      <c r="D125" s="121" t="s">
        <v>72</v>
      </c>
      <c r="E125" s="130" t="s">
        <v>1527</v>
      </c>
      <c r="F125" s="130" t="s">
        <v>1913</v>
      </c>
      <c r="I125" s="123"/>
      <c r="J125" s="131">
        <f>BK125</f>
        <v>0</v>
      </c>
      <c r="L125" s="120"/>
      <c r="M125" s="125"/>
      <c r="P125" s="126">
        <f>SUM(P126:P133)</f>
        <v>0</v>
      </c>
      <c r="R125" s="126">
        <f>SUM(R126:R133)</f>
        <v>0</v>
      </c>
      <c r="T125" s="127">
        <f>SUM(T126:T133)</f>
        <v>0</v>
      </c>
      <c r="AR125" s="121" t="s">
        <v>80</v>
      </c>
      <c r="AT125" s="128" t="s">
        <v>72</v>
      </c>
      <c r="AU125" s="128" t="s">
        <v>80</v>
      </c>
      <c r="AY125" s="121" t="s">
        <v>174</v>
      </c>
      <c r="BK125" s="129">
        <f>SUM(BK126:BK133)</f>
        <v>0</v>
      </c>
    </row>
    <row r="126" spans="2:65" s="1" customFormat="1" ht="24.2" customHeight="1">
      <c r="B126" s="32"/>
      <c r="C126" s="132" t="s">
        <v>262</v>
      </c>
      <c r="D126" s="132" t="s">
        <v>176</v>
      </c>
      <c r="E126" s="133" t="s">
        <v>1914</v>
      </c>
      <c r="F126" s="134" t="s">
        <v>1915</v>
      </c>
      <c r="G126" s="135" t="s">
        <v>812</v>
      </c>
      <c r="H126" s="136">
        <v>1</v>
      </c>
      <c r="I126" s="137"/>
      <c r="J126" s="138">
        <f>ROUND(I126*H126,2)</f>
        <v>0</v>
      </c>
      <c r="K126" s="134" t="s">
        <v>218</v>
      </c>
      <c r="L126" s="32"/>
      <c r="M126" s="139" t="s">
        <v>21</v>
      </c>
      <c r="N126" s="140" t="s">
        <v>44</v>
      </c>
      <c r="P126" s="141">
        <f>O126*H126</f>
        <v>0</v>
      </c>
      <c r="Q126" s="141">
        <v>0</v>
      </c>
      <c r="R126" s="141">
        <f>Q126*H126</f>
        <v>0</v>
      </c>
      <c r="S126" s="141">
        <v>0</v>
      </c>
      <c r="T126" s="142">
        <f>S126*H126</f>
        <v>0</v>
      </c>
      <c r="AR126" s="143" t="s">
        <v>180</v>
      </c>
      <c r="AT126" s="143" t="s">
        <v>176</v>
      </c>
      <c r="AU126" s="143" t="s">
        <v>82</v>
      </c>
      <c r="AY126" s="17" t="s">
        <v>174</v>
      </c>
      <c r="BE126" s="144">
        <f>IF(N126="základní",J126,0)</f>
        <v>0</v>
      </c>
      <c r="BF126" s="144">
        <f>IF(N126="snížená",J126,0)</f>
        <v>0</v>
      </c>
      <c r="BG126" s="144">
        <f>IF(N126="zákl. přenesená",J126,0)</f>
        <v>0</v>
      </c>
      <c r="BH126" s="144">
        <f>IF(N126="sníž. přenesená",J126,0)</f>
        <v>0</v>
      </c>
      <c r="BI126" s="144">
        <f>IF(N126="nulová",J126,0)</f>
        <v>0</v>
      </c>
      <c r="BJ126" s="17" t="s">
        <v>80</v>
      </c>
      <c r="BK126" s="144">
        <f>ROUND(I126*H126,2)</f>
        <v>0</v>
      </c>
      <c r="BL126" s="17" t="s">
        <v>180</v>
      </c>
      <c r="BM126" s="143" t="s">
        <v>352</v>
      </c>
    </row>
    <row r="127" spans="2:65" s="1" customFormat="1" ht="146.25">
      <c r="B127" s="32"/>
      <c r="D127" s="150" t="s">
        <v>220</v>
      </c>
      <c r="F127" s="170" t="s">
        <v>1916</v>
      </c>
      <c r="I127" s="147"/>
      <c r="L127" s="32"/>
      <c r="M127" s="148"/>
      <c r="T127" s="53"/>
      <c r="AT127" s="17" t="s">
        <v>220</v>
      </c>
      <c r="AU127" s="17" t="s">
        <v>82</v>
      </c>
    </row>
    <row r="128" spans="2:65" s="1" customFormat="1" ht="24.2" customHeight="1">
      <c r="B128" s="32"/>
      <c r="C128" s="132" t="s">
        <v>274</v>
      </c>
      <c r="D128" s="132" t="s">
        <v>176</v>
      </c>
      <c r="E128" s="133" t="s">
        <v>1917</v>
      </c>
      <c r="F128" s="134" t="s">
        <v>1918</v>
      </c>
      <c r="G128" s="135" t="s">
        <v>812</v>
      </c>
      <c r="H128" s="136">
        <v>1</v>
      </c>
      <c r="I128" s="137"/>
      <c r="J128" s="138">
        <f>ROUND(I128*H128,2)</f>
        <v>0</v>
      </c>
      <c r="K128" s="134" t="s">
        <v>218</v>
      </c>
      <c r="L128" s="32"/>
      <c r="M128" s="139" t="s">
        <v>21</v>
      </c>
      <c r="N128" s="140" t="s">
        <v>44</v>
      </c>
      <c r="P128" s="141">
        <f>O128*H128</f>
        <v>0</v>
      </c>
      <c r="Q128" s="141">
        <v>0</v>
      </c>
      <c r="R128" s="141">
        <f>Q128*H128</f>
        <v>0</v>
      </c>
      <c r="S128" s="141">
        <v>0</v>
      </c>
      <c r="T128" s="142">
        <f>S128*H128</f>
        <v>0</v>
      </c>
      <c r="AR128" s="143" t="s">
        <v>180</v>
      </c>
      <c r="AT128" s="143" t="s">
        <v>176</v>
      </c>
      <c r="AU128" s="143" t="s">
        <v>82</v>
      </c>
      <c r="AY128" s="17" t="s">
        <v>174</v>
      </c>
      <c r="BE128" s="144">
        <f>IF(N128="základní",J128,0)</f>
        <v>0</v>
      </c>
      <c r="BF128" s="144">
        <f>IF(N128="snížená",J128,0)</f>
        <v>0</v>
      </c>
      <c r="BG128" s="144">
        <f>IF(N128="zákl. přenesená",J128,0)</f>
        <v>0</v>
      </c>
      <c r="BH128" s="144">
        <f>IF(N128="sníž. přenesená",J128,0)</f>
        <v>0</v>
      </c>
      <c r="BI128" s="144">
        <f>IF(N128="nulová",J128,0)</f>
        <v>0</v>
      </c>
      <c r="BJ128" s="17" t="s">
        <v>80</v>
      </c>
      <c r="BK128" s="144">
        <f>ROUND(I128*H128,2)</f>
        <v>0</v>
      </c>
      <c r="BL128" s="17" t="s">
        <v>180</v>
      </c>
      <c r="BM128" s="143" t="s">
        <v>367</v>
      </c>
    </row>
    <row r="129" spans="2:65" s="1" customFormat="1" ht="136.5">
      <c r="B129" s="32"/>
      <c r="D129" s="150" t="s">
        <v>220</v>
      </c>
      <c r="F129" s="170" t="s">
        <v>1919</v>
      </c>
      <c r="I129" s="147"/>
      <c r="L129" s="32"/>
      <c r="M129" s="148"/>
      <c r="T129" s="53"/>
      <c r="AT129" s="17" t="s">
        <v>220</v>
      </c>
      <c r="AU129" s="17" t="s">
        <v>82</v>
      </c>
    </row>
    <row r="130" spans="2:65" s="1" customFormat="1" ht="24.2" customHeight="1">
      <c r="B130" s="32"/>
      <c r="C130" s="132" t="s">
        <v>289</v>
      </c>
      <c r="D130" s="132" t="s">
        <v>176</v>
      </c>
      <c r="E130" s="133" t="s">
        <v>1920</v>
      </c>
      <c r="F130" s="134" t="s">
        <v>1921</v>
      </c>
      <c r="G130" s="135" t="s">
        <v>812</v>
      </c>
      <c r="H130" s="136">
        <v>1</v>
      </c>
      <c r="I130" s="137"/>
      <c r="J130" s="138">
        <f>ROUND(I130*H130,2)</f>
        <v>0</v>
      </c>
      <c r="K130" s="134" t="s">
        <v>218</v>
      </c>
      <c r="L130" s="32"/>
      <c r="M130" s="139" t="s">
        <v>21</v>
      </c>
      <c r="N130" s="140" t="s">
        <v>44</v>
      </c>
      <c r="P130" s="141">
        <f>O130*H130</f>
        <v>0</v>
      </c>
      <c r="Q130" s="141">
        <v>0</v>
      </c>
      <c r="R130" s="141">
        <f>Q130*H130</f>
        <v>0</v>
      </c>
      <c r="S130" s="141">
        <v>0</v>
      </c>
      <c r="T130" s="142">
        <f>S130*H130</f>
        <v>0</v>
      </c>
      <c r="AR130" s="143" t="s">
        <v>180</v>
      </c>
      <c r="AT130" s="143" t="s">
        <v>176</v>
      </c>
      <c r="AU130" s="143" t="s">
        <v>82</v>
      </c>
      <c r="AY130" s="17" t="s">
        <v>174</v>
      </c>
      <c r="BE130" s="144">
        <f>IF(N130="základní",J130,0)</f>
        <v>0</v>
      </c>
      <c r="BF130" s="144">
        <f>IF(N130="snížená",J130,0)</f>
        <v>0</v>
      </c>
      <c r="BG130" s="144">
        <f>IF(N130="zákl. přenesená",J130,0)</f>
        <v>0</v>
      </c>
      <c r="BH130" s="144">
        <f>IF(N130="sníž. přenesená",J130,0)</f>
        <v>0</v>
      </c>
      <c r="BI130" s="144">
        <f>IF(N130="nulová",J130,0)</f>
        <v>0</v>
      </c>
      <c r="BJ130" s="17" t="s">
        <v>80</v>
      </c>
      <c r="BK130" s="144">
        <f>ROUND(I130*H130,2)</f>
        <v>0</v>
      </c>
      <c r="BL130" s="17" t="s">
        <v>180</v>
      </c>
      <c r="BM130" s="143" t="s">
        <v>381</v>
      </c>
    </row>
    <row r="131" spans="2:65" s="1" customFormat="1" ht="97.5">
      <c r="B131" s="32"/>
      <c r="D131" s="150" t="s">
        <v>220</v>
      </c>
      <c r="F131" s="170" t="s">
        <v>1922</v>
      </c>
      <c r="I131" s="147"/>
      <c r="L131" s="32"/>
      <c r="M131" s="148"/>
      <c r="T131" s="53"/>
      <c r="AT131" s="17" t="s">
        <v>220</v>
      </c>
      <c r="AU131" s="17" t="s">
        <v>82</v>
      </c>
    </row>
    <row r="132" spans="2:65" s="1" customFormat="1" ht="24.2" customHeight="1">
      <c r="B132" s="32"/>
      <c r="C132" s="132" t="s">
        <v>304</v>
      </c>
      <c r="D132" s="132" t="s">
        <v>176</v>
      </c>
      <c r="E132" s="133" t="s">
        <v>1923</v>
      </c>
      <c r="F132" s="134" t="s">
        <v>1924</v>
      </c>
      <c r="G132" s="135" t="s">
        <v>812</v>
      </c>
      <c r="H132" s="136">
        <v>1</v>
      </c>
      <c r="I132" s="137"/>
      <c r="J132" s="138">
        <f>ROUND(I132*H132,2)</f>
        <v>0</v>
      </c>
      <c r="K132" s="134" t="s">
        <v>218</v>
      </c>
      <c r="L132" s="32"/>
      <c r="M132" s="139" t="s">
        <v>21</v>
      </c>
      <c r="N132" s="140" t="s">
        <v>44</v>
      </c>
      <c r="P132" s="141">
        <f>O132*H132</f>
        <v>0</v>
      </c>
      <c r="Q132" s="141">
        <v>0</v>
      </c>
      <c r="R132" s="141">
        <f>Q132*H132</f>
        <v>0</v>
      </c>
      <c r="S132" s="141">
        <v>0</v>
      </c>
      <c r="T132" s="142">
        <f>S132*H132</f>
        <v>0</v>
      </c>
      <c r="AR132" s="143" t="s">
        <v>180</v>
      </c>
      <c r="AT132" s="143" t="s">
        <v>176</v>
      </c>
      <c r="AU132" s="143" t="s">
        <v>82</v>
      </c>
      <c r="AY132" s="17" t="s">
        <v>174</v>
      </c>
      <c r="BE132" s="144">
        <f>IF(N132="základní",J132,0)</f>
        <v>0</v>
      </c>
      <c r="BF132" s="144">
        <f>IF(N132="snížená",J132,0)</f>
        <v>0</v>
      </c>
      <c r="BG132" s="144">
        <f>IF(N132="zákl. přenesená",J132,0)</f>
        <v>0</v>
      </c>
      <c r="BH132" s="144">
        <f>IF(N132="sníž. přenesená",J132,0)</f>
        <v>0</v>
      </c>
      <c r="BI132" s="144">
        <f>IF(N132="nulová",J132,0)</f>
        <v>0</v>
      </c>
      <c r="BJ132" s="17" t="s">
        <v>80</v>
      </c>
      <c r="BK132" s="144">
        <f>ROUND(I132*H132,2)</f>
        <v>0</v>
      </c>
      <c r="BL132" s="17" t="s">
        <v>180</v>
      </c>
      <c r="BM132" s="143" t="s">
        <v>407</v>
      </c>
    </row>
    <row r="133" spans="2:65" s="1" customFormat="1" ht="97.5">
      <c r="B133" s="32"/>
      <c r="D133" s="150" t="s">
        <v>220</v>
      </c>
      <c r="F133" s="170" t="s">
        <v>1925</v>
      </c>
      <c r="I133" s="147"/>
      <c r="L133" s="32"/>
      <c r="M133" s="148"/>
      <c r="T133" s="53"/>
      <c r="AT133" s="17" t="s">
        <v>220</v>
      </c>
      <c r="AU133" s="17" t="s">
        <v>82</v>
      </c>
    </row>
    <row r="134" spans="2:65" s="11" customFormat="1" ht="25.9" customHeight="1">
      <c r="B134" s="120"/>
      <c r="D134" s="121" t="s">
        <v>72</v>
      </c>
      <c r="E134" s="122" t="s">
        <v>1582</v>
      </c>
      <c r="F134" s="122" t="s">
        <v>1926</v>
      </c>
      <c r="I134" s="123"/>
      <c r="J134" s="124">
        <f>BK134</f>
        <v>0</v>
      </c>
      <c r="L134" s="120"/>
      <c r="M134" s="125"/>
      <c r="P134" s="126">
        <f>P135+P169+P173+P175+P182+P221+P235+P239</f>
        <v>0</v>
      </c>
      <c r="R134" s="126">
        <f>R135+R169+R173+R175+R182+R221+R235+R239</f>
        <v>0</v>
      </c>
      <c r="T134" s="127">
        <f>T135+T169+T173+T175+T182+T221+T235+T239</f>
        <v>0</v>
      </c>
      <c r="AR134" s="121" t="s">
        <v>80</v>
      </c>
      <c r="AT134" s="128" t="s">
        <v>72</v>
      </c>
      <c r="AU134" s="128" t="s">
        <v>73</v>
      </c>
      <c r="AY134" s="121" t="s">
        <v>174</v>
      </c>
      <c r="BK134" s="129">
        <f>BK135+BK169+BK173+BK175+BK182+BK221+BK235+BK239</f>
        <v>0</v>
      </c>
    </row>
    <row r="135" spans="2:65" s="11" customFormat="1" ht="22.9" customHeight="1">
      <c r="B135" s="120"/>
      <c r="D135" s="121" t="s">
        <v>72</v>
      </c>
      <c r="E135" s="130" t="s">
        <v>1584</v>
      </c>
      <c r="F135" s="130" t="s">
        <v>1927</v>
      </c>
      <c r="I135" s="123"/>
      <c r="J135" s="131">
        <f>BK135</f>
        <v>0</v>
      </c>
      <c r="L135" s="120"/>
      <c r="M135" s="125"/>
      <c r="P135" s="126">
        <f>P136+P145+P153</f>
        <v>0</v>
      </c>
      <c r="R135" s="126">
        <f>R136+R145+R153</f>
        <v>0</v>
      </c>
      <c r="T135" s="127">
        <f>T136+T145+T153</f>
        <v>0</v>
      </c>
      <c r="AR135" s="121" t="s">
        <v>80</v>
      </c>
      <c r="AT135" s="128" t="s">
        <v>72</v>
      </c>
      <c r="AU135" s="128" t="s">
        <v>80</v>
      </c>
      <c r="AY135" s="121" t="s">
        <v>174</v>
      </c>
      <c r="BK135" s="129">
        <f>BK136+BK145+BK153</f>
        <v>0</v>
      </c>
    </row>
    <row r="136" spans="2:65" s="11" customFormat="1" ht="20.85" customHeight="1">
      <c r="B136" s="120"/>
      <c r="D136" s="121" t="s">
        <v>72</v>
      </c>
      <c r="E136" s="130" t="s">
        <v>1727</v>
      </c>
      <c r="F136" s="130" t="s">
        <v>1928</v>
      </c>
      <c r="I136" s="123"/>
      <c r="J136" s="131">
        <f>BK136</f>
        <v>0</v>
      </c>
      <c r="L136" s="120"/>
      <c r="M136" s="125"/>
      <c r="P136" s="126">
        <f>SUM(P137:P144)</f>
        <v>0</v>
      </c>
      <c r="R136" s="126">
        <f>SUM(R137:R144)</f>
        <v>0</v>
      </c>
      <c r="T136" s="127">
        <f>SUM(T137:T144)</f>
        <v>0</v>
      </c>
      <c r="AR136" s="121" t="s">
        <v>80</v>
      </c>
      <c r="AT136" s="128" t="s">
        <v>72</v>
      </c>
      <c r="AU136" s="128" t="s">
        <v>82</v>
      </c>
      <c r="AY136" s="121" t="s">
        <v>174</v>
      </c>
      <c r="BK136" s="129">
        <f>SUM(BK137:BK144)</f>
        <v>0</v>
      </c>
    </row>
    <row r="137" spans="2:65" s="1" customFormat="1" ht="37.9" customHeight="1">
      <c r="B137" s="32"/>
      <c r="C137" s="132" t="s">
        <v>8</v>
      </c>
      <c r="D137" s="132" t="s">
        <v>176</v>
      </c>
      <c r="E137" s="133" t="s">
        <v>1929</v>
      </c>
      <c r="F137" s="134" t="s">
        <v>1930</v>
      </c>
      <c r="G137" s="135" t="s">
        <v>812</v>
      </c>
      <c r="H137" s="136">
        <v>232</v>
      </c>
      <c r="I137" s="137"/>
      <c r="J137" s="138">
        <f t="shared" ref="J137:J144" si="0">ROUND(I137*H137,2)</f>
        <v>0</v>
      </c>
      <c r="K137" s="134" t="s">
        <v>218</v>
      </c>
      <c r="L137" s="32"/>
      <c r="M137" s="139" t="s">
        <v>21</v>
      </c>
      <c r="N137" s="140" t="s">
        <v>44</v>
      </c>
      <c r="P137" s="141">
        <f t="shared" ref="P137:P144" si="1">O137*H137</f>
        <v>0</v>
      </c>
      <c r="Q137" s="141">
        <v>0</v>
      </c>
      <c r="R137" s="141">
        <f t="shared" ref="R137:R144" si="2">Q137*H137</f>
        <v>0</v>
      </c>
      <c r="S137" s="141">
        <v>0</v>
      </c>
      <c r="T137" s="142">
        <f t="shared" ref="T137:T144" si="3">S137*H137</f>
        <v>0</v>
      </c>
      <c r="AR137" s="143" t="s">
        <v>180</v>
      </c>
      <c r="AT137" s="143" t="s">
        <v>176</v>
      </c>
      <c r="AU137" s="143" t="s">
        <v>108</v>
      </c>
      <c r="AY137" s="17" t="s">
        <v>174</v>
      </c>
      <c r="BE137" s="144">
        <f t="shared" ref="BE137:BE144" si="4">IF(N137="základní",J137,0)</f>
        <v>0</v>
      </c>
      <c r="BF137" s="144">
        <f t="shared" ref="BF137:BF144" si="5">IF(N137="snížená",J137,0)</f>
        <v>0</v>
      </c>
      <c r="BG137" s="144">
        <f t="shared" ref="BG137:BG144" si="6">IF(N137="zákl. přenesená",J137,0)</f>
        <v>0</v>
      </c>
      <c r="BH137" s="144">
        <f t="shared" ref="BH137:BH144" si="7">IF(N137="sníž. přenesená",J137,0)</f>
        <v>0</v>
      </c>
      <c r="BI137" s="144">
        <f t="shared" ref="BI137:BI144" si="8">IF(N137="nulová",J137,0)</f>
        <v>0</v>
      </c>
      <c r="BJ137" s="17" t="s">
        <v>80</v>
      </c>
      <c r="BK137" s="144">
        <f t="shared" ref="BK137:BK144" si="9">ROUND(I137*H137,2)</f>
        <v>0</v>
      </c>
      <c r="BL137" s="17" t="s">
        <v>180</v>
      </c>
      <c r="BM137" s="143" t="s">
        <v>428</v>
      </c>
    </row>
    <row r="138" spans="2:65" s="1" customFormat="1" ht="16.5" customHeight="1">
      <c r="B138" s="32"/>
      <c r="C138" s="132" t="s">
        <v>315</v>
      </c>
      <c r="D138" s="132" t="s">
        <v>176</v>
      </c>
      <c r="E138" s="133" t="s">
        <v>1931</v>
      </c>
      <c r="F138" s="134" t="s">
        <v>1932</v>
      </c>
      <c r="G138" s="135" t="s">
        <v>812</v>
      </c>
      <c r="H138" s="136">
        <v>232</v>
      </c>
      <c r="I138" s="137"/>
      <c r="J138" s="138">
        <f t="shared" si="0"/>
        <v>0</v>
      </c>
      <c r="K138" s="134" t="s">
        <v>218</v>
      </c>
      <c r="L138" s="32"/>
      <c r="M138" s="139" t="s">
        <v>21</v>
      </c>
      <c r="N138" s="140" t="s">
        <v>44</v>
      </c>
      <c r="P138" s="141">
        <f t="shared" si="1"/>
        <v>0</v>
      </c>
      <c r="Q138" s="141">
        <v>0</v>
      </c>
      <c r="R138" s="141">
        <f t="shared" si="2"/>
        <v>0</v>
      </c>
      <c r="S138" s="141">
        <v>0</v>
      </c>
      <c r="T138" s="142">
        <f t="shared" si="3"/>
        <v>0</v>
      </c>
      <c r="AR138" s="143" t="s">
        <v>180</v>
      </c>
      <c r="AT138" s="143" t="s">
        <v>176</v>
      </c>
      <c r="AU138" s="143" t="s">
        <v>108</v>
      </c>
      <c r="AY138" s="17" t="s">
        <v>174</v>
      </c>
      <c r="BE138" s="144">
        <f t="shared" si="4"/>
        <v>0</v>
      </c>
      <c r="BF138" s="144">
        <f t="shared" si="5"/>
        <v>0</v>
      </c>
      <c r="BG138" s="144">
        <f t="shared" si="6"/>
        <v>0</v>
      </c>
      <c r="BH138" s="144">
        <f t="shared" si="7"/>
        <v>0</v>
      </c>
      <c r="BI138" s="144">
        <f t="shared" si="8"/>
        <v>0</v>
      </c>
      <c r="BJ138" s="17" t="s">
        <v>80</v>
      </c>
      <c r="BK138" s="144">
        <f t="shared" si="9"/>
        <v>0</v>
      </c>
      <c r="BL138" s="17" t="s">
        <v>180</v>
      </c>
      <c r="BM138" s="143" t="s">
        <v>443</v>
      </c>
    </row>
    <row r="139" spans="2:65" s="1" customFormat="1" ht="37.9" customHeight="1">
      <c r="B139" s="32"/>
      <c r="C139" s="132" t="s">
        <v>323</v>
      </c>
      <c r="D139" s="132" t="s">
        <v>176</v>
      </c>
      <c r="E139" s="133" t="s">
        <v>1933</v>
      </c>
      <c r="F139" s="134" t="s">
        <v>1934</v>
      </c>
      <c r="G139" s="135" t="s">
        <v>812</v>
      </c>
      <c r="H139" s="136">
        <v>15</v>
      </c>
      <c r="I139" s="137"/>
      <c r="J139" s="138">
        <f t="shared" si="0"/>
        <v>0</v>
      </c>
      <c r="K139" s="134" t="s">
        <v>218</v>
      </c>
      <c r="L139" s="32"/>
      <c r="M139" s="139" t="s">
        <v>21</v>
      </c>
      <c r="N139" s="140" t="s">
        <v>44</v>
      </c>
      <c r="P139" s="141">
        <f t="shared" si="1"/>
        <v>0</v>
      </c>
      <c r="Q139" s="141">
        <v>0</v>
      </c>
      <c r="R139" s="141">
        <f t="shared" si="2"/>
        <v>0</v>
      </c>
      <c r="S139" s="141">
        <v>0</v>
      </c>
      <c r="T139" s="142">
        <f t="shared" si="3"/>
        <v>0</v>
      </c>
      <c r="AR139" s="143" t="s">
        <v>180</v>
      </c>
      <c r="AT139" s="143" t="s">
        <v>176</v>
      </c>
      <c r="AU139" s="143" t="s">
        <v>108</v>
      </c>
      <c r="AY139" s="17" t="s">
        <v>174</v>
      </c>
      <c r="BE139" s="144">
        <f t="shared" si="4"/>
        <v>0</v>
      </c>
      <c r="BF139" s="144">
        <f t="shared" si="5"/>
        <v>0</v>
      </c>
      <c r="BG139" s="144">
        <f t="shared" si="6"/>
        <v>0</v>
      </c>
      <c r="BH139" s="144">
        <f t="shared" si="7"/>
        <v>0</v>
      </c>
      <c r="BI139" s="144">
        <f t="shared" si="8"/>
        <v>0</v>
      </c>
      <c r="BJ139" s="17" t="s">
        <v>80</v>
      </c>
      <c r="BK139" s="144">
        <f t="shared" si="9"/>
        <v>0</v>
      </c>
      <c r="BL139" s="17" t="s">
        <v>180</v>
      </c>
      <c r="BM139" s="143" t="s">
        <v>458</v>
      </c>
    </row>
    <row r="140" spans="2:65" s="1" customFormat="1" ht="16.5" customHeight="1">
      <c r="B140" s="32"/>
      <c r="C140" s="132" t="s">
        <v>330</v>
      </c>
      <c r="D140" s="132" t="s">
        <v>176</v>
      </c>
      <c r="E140" s="133" t="s">
        <v>1935</v>
      </c>
      <c r="F140" s="134" t="s">
        <v>1932</v>
      </c>
      <c r="G140" s="135" t="s">
        <v>812</v>
      </c>
      <c r="H140" s="136">
        <v>15</v>
      </c>
      <c r="I140" s="137"/>
      <c r="J140" s="138">
        <f t="shared" si="0"/>
        <v>0</v>
      </c>
      <c r="K140" s="134" t="s">
        <v>218</v>
      </c>
      <c r="L140" s="32"/>
      <c r="M140" s="139" t="s">
        <v>21</v>
      </c>
      <c r="N140" s="140" t="s">
        <v>44</v>
      </c>
      <c r="P140" s="141">
        <f t="shared" si="1"/>
        <v>0</v>
      </c>
      <c r="Q140" s="141">
        <v>0</v>
      </c>
      <c r="R140" s="141">
        <f t="shared" si="2"/>
        <v>0</v>
      </c>
      <c r="S140" s="141">
        <v>0</v>
      </c>
      <c r="T140" s="142">
        <f t="shared" si="3"/>
        <v>0</v>
      </c>
      <c r="AR140" s="143" t="s">
        <v>180</v>
      </c>
      <c r="AT140" s="143" t="s">
        <v>176</v>
      </c>
      <c r="AU140" s="143" t="s">
        <v>108</v>
      </c>
      <c r="AY140" s="17" t="s">
        <v>174</v>
      </c>
      <c r="BE140" s="144">
        <f t="shared" si="4"/>
        <v>0</v>
      </c>
      <c r="BF140" s="144">
        <f t="shared" si="5"/>
        <v>0</v>
      </c>
      <c r="BG140" s="144">
        <f t="shared" si="6"/>
        <v>0</v>
      </c>
      <c r="BH140" s="144">
        <f t="shared" si="7"/>
        <v>0</v>
      </c>
      <c r="BI140" s="144">
        <f t="shared" si="8"/>
        <v>0</v>
      </c>
      <c r="BJ140" s="17" t="s">
        <v>80</v>
      </c>
      <c r="BK140" s="144">
        <f t="shared" si="9"/>
        <v>0</v>
      </c>
      <c r="BL140" s="17" t="s">
        <v>180</v>
      </c>
      <c r="BM140" s="143" t="s">
        <v>798</v>
      </c>
    </row>
    <row r="141" spans="2:65" s="1" customFormat="1" ht="37.9" customHeight="1">
      <c r="B141" s="32"/>
      <c r="C141" s="132" t="s">
        <v>337</v>
      </c>
      <c r="D141" s="132" t="s">
        <v>176</v>
      </c>
      <c r="E141" s="133" t="s">
        <v>1936</v>
      </c>
      <c r="F141" s="134" t="s">
        <v>1937</v>
      </c>
      <c r="G141" s="135" t="s">
        <v>812</v>
      </c>
      <c r="H141" s="136">
        <v>3</v>
      </c>
      <c r="I141" s="137"/>
      <c r="J141" s="138">
        <f t="shared" si="0"/>
        <v>0</v>
      </c>
      <c r="K141" s="134" t="s">
        <v>218</v>
      </c>
      <c r="L141" s="32"/>
      <c r="M141" s="139" t="s">
        <v>21</v>
      </c>
      <c r="N141" s="140" t="s">
        <v>44</v>
      </c>
      <c r="P141" s="141">
        <f t="shared" si="1"/>
        <v>0</v>
      </c>
      <c r="Q141" s="141">
        <v>0</v>
      </c>
      <c r="R141" s="141">
        <f t="shared" si="2"/>
        <v>0</v>
      </c>
      <c r="S141" s="141">
        <v>0</v>
      </c>
      <c r="T141" s="142">
        <f t="shared" si="3"/>
        <v>0</v>
      </c>
      <c r="AR141" s="143" t="s">
        <v>180</v>
      </c>
      <c r="AT141" s="143" t="s">
        <v>176</v>
      </c>
      <c r="AU141" s="143" t="s">
        <v>108</v>
      </c>
      <c r="AY141" s="17" t="s">
        <v>174</v>
      </c>
      <c r="BE141" s="144">
        <f t="shared" si="4"/>
        <v>0</v>
      </c>
      <c r="BF141" s="144">
        <f t="shared" si="5"/>
        <v>0</v>
      </c>
      <c r="BG141" s="144">
        <f t="shared" si="6"/>
        <v>0</v>
      </c>
      <c r="BH141" s="144">
        <f t="shared" si="7"/>
        <v>0</v>
      </c>
      <c r="BI141" s="144">
        <f t="shared" si="8"/>
        <v>0</v>
      </c>
      <c r="BJ141" s="17" t="s">
        <v>80</v>
      </c>
      <c r="BK141" s="144">
        <f t="shared" si="9"/>
        <v>0</v>
      </c>
      <c r="BL141" s="17" t="s">
        <v>180</v>
      </c>
      <c r="BM141" s="143" t="s">
        <v>809</v>
      </c>
    </row>
    <row r="142" spans="2:65" s="1" customFormat="1" ht="16.5" customHeight="1">
      <c r="B142" s="32"/>
      <c r="C142" s="132" t="s">
        <v>342</v>
      </c>
      <c r="D142" s="132" t="s">
        <v>176</v>
      </c>
      <c r="E142" s="133" t="s">
        <v>1931</v>
      </c>
      <c r="F142" s="134" t="s">
        <v>1932</v>
      </c>
      <c r="G142" s="135" t="s">
        <v>812</v>
      </c>
      <c r="H142" s="136">
        <v>3</v>
      </c>
      <c r="I142" s="137"/>
      <c r="J142" s="138">
        <f t="shared" si="0"/>
        <v>0</v>
      </c>
      <c r="K142" s="134" t="s">
        <v>218</v>
      </c>
      <c r="L142" s="32"/>
      <c r="M142" s="139" t="s">
        <v>21</v>
      </c>
      <c r="N142" s="140" t="s">
        <v>44</v>
      </c>
      <c r="P142" s="141">
        <f t="shared" si="1"/>
        <v>0</v>
      </c>
      <c r="Q142" s="141">
        <v>0</v>
      </c>
      <c r="R142" s="141">
        <f t="shared" si="2"/>
        <v>0</v>
      </c>
      <c r="S142" s="141">
        <v>0</v>
      </c>
      <c r="T142" s="142">
        <f t="shared" si="3"/>
        <v>0</v>
      </c>
      <c r="AR142" s="143" t="s">
        <v>180</v>
      </c>
      <c r="AT142" s="143" t="s">
        <v>176</v>
      </c>
      <c r="AU142" s="143" t="s">
        <v>108</v>
      </c>
      <c r="AY142" s="17" t="s">
        <v>174</v>
      </c>
      <c r="BE142" s="144">
        <f t="shared" si="4"/>
        <v>0</v>
      </c>
      <c r="BF142" s="144">
        <f t="shared" si="5"/>
        <v>0</v>
      </c>
      <c r="BG142" s="144">
        <f t="shared" si="6"/>
        <v>0</v>
      </c>
      <c r="BH142" s="144">
        <f t="shared" si="7"/>
        <v>0</v>
      </c>
      <c r="BI142" s="144">
        <f t="shared" si="8"/>
        <v>0</v>
      </c>
      <c r="BJ142" s="17" t="s">
        <v>80</v>
      </c>
      <c r="BK142" s="144">
        <f t="shared" si="9"/>
        <v>0</v>
      </c>
      <c r="BL142" s="17" t="s">
        <v>180</v>
      </c>
      <c r="BM142" s="143" t="s">
        <v>819</v>
      </c>
    </row>
    <row r="143" spans="2:65" s="1" customFormat="1" ht="37.9" customHeight="1">
      <c r="B143" s="32"/>
      <c r="C143" s="132" t="s">
        <v>7</v>
      </c>
      <c r="D143" s="132" t="s">
        <v>176</v>
      </c>
      <c r="E143" s="133" t="s">
        <v>1938</v>
      </c>
      <c r="F143" s="134" t="s">
        <v>1939</v>
      </c>
      <c r="G143" s="135" t="s">
        <v>812</v>
      </c>
      <c r="H143" s="136">
        <v>2</v>
      </c>
      <c r="I143" s="137"/>
      <c r="J143" s="138">
        <f t="shared" si="0"/>
        <v>0</v>
      </c>
      <c r="K143" s="134" t="s">
        <v>218</v>
      </c>
      <c r="L143" s="32"/>
      <c r="M143" s="139" t="s">
        <v>21</v>
      </c>
      <c r="N143" s="140" t="s">
        <v>44</v>
      </c>
      <c r="P143" s="141">
        <f t="shared" si="1"/>
        <v>0</v>
      </c>
      <c r="Q143" s="141">
        <v>0</v>
      </c>
      <c r="R143" s="141">
        <f t="shared" si="2"/>
        <v>0</v>
      </c>
      <c r="S143" s="141">
        <v>0</v>
      </c>
      <c r="T143" s="142">
        <f t="shared" si="3"/>
        <v>0</v>
      </c>
      <c r="AR143" s="143" t="s">
        <v>180</v>
      </c>
      <c r="AT143" s="143" t="s">
        <v>176</v>
      </c>
      <c r="AU143" s="143" t="s">
        <v>108</v>
      </c>
      <c r="AY143" s="17" t="s">
        <v>174</v>
      </c>
      <c r="BE143" s="144">
        <f t="shared" si="4"/>
        <v>0</v>
      </c>
      <c r="BF143" s="144">
        <f t="shared" si="5"/>
        <v>0</v>
      </c>
      <c r="BG143" s="144">
        <f t="shared" si="6"/>
        <v>0</v>
      </c>
      <c r="BH143" s="144">
        <f t="shared" si="7"/>
        <v>0</v>
      </c>
      <c r="BI143" s="144">
        <f t="shared" si="8"/>
        <v>0</v>
      </c>
      <c r="BJ143" s="17" t="s">
        <v>80</v>
      </c>
      <c r="BK143" s="144">
        <f t="shared" si="9"/>
        <v>0</v>
      </c>
      <c r="BL143" s="17" t="s">
        <v>180</v>
      </c>
      <c r="BM143" s="143" t="s">
        <v>827</v>
      </c>
    </row>
    <row r="144" spans="2:65" s="1" customFormat="1" ht="16.5" customHeight="1">
      <c r="B144" s="32"/>
      <c r="C144" s="132" t="s">
        <v>352</v>
      </c>
      <c r="D144" s="132" t="s">
        <v>176</v>
      </c>
      <c r="E144" s="133" t="s">
        <v>1931</v>
      </c>
      <c r="F144" s="134" t="s">
        <v>1932</v>
      </c>
      <c r="G144" s="135" t="s">
        <v>812</v>
      </c>
      <c r="H144" s="136">
        <v>2</v>
      </c>
      <c r="I144" s="137"/>
      <c r="J144" s="138">
        <f t="shared" si="0"/>
        <v>0</v>
      </c>
      <c r="K144" s="134" t="s">
        <v>218</v>
      </c>
      <c r="L144" s="32"/>
      <c r="M144" s="139" t="s">
        <v>21</v>
      </c>
      <c r="N144" s="140" t="s">
        <v>44</v>
      </c>
      <c r="P144" s="141">
        <f t="shared" si="1"/>
        <v>0</v>
      </c>
      <c r="Q144" s="141">
        <v>0</v>
      </c>
      <c r="R144" s="141">
        <f t="shared" si="2"/>
        <v>0</v>
      </c>
      <c r="S144" s="141">
        <v>0</v>
      </c>
      <c r="T144" s="142">
        <f t="shared" si="3"/>
        <v>0</v>
      </c>
      <c r="AR144" s="143" t="s">
        <v>180</v>
      </c>
      <c r="AT144" s="143" t="s">
        <v>176</v>
      </c>
      <c r="AU144" s="143" t="s">
        <v>108</v>
      </c>
      <c r="AY144" s="17" t="s">
        <v>174</v>
      </c>
      <c r="BE144" s="144">
        <f t="shared" si="4"/>
        <v>0</v>
      </c>
      <c r="BF144" s="144">
        <f t="shared" si="5"/>
        <v>0</v>
      </c>
      <c r="BG144" s="144">
        <f t="shared" si="6"/>
        <v>0</v>
      </c>
      <c r="BH144" s="144">
        <f t="shared" si="7"/>
        <v>0</v>
      </c>
      <c r="BI144" s="144">
        <f t="shared" si="8"/>
        <v>0</v>
      </c>
      <c r="BJ144" s="17" t="s">
        <v>80</v>
      </c>
      <c r="BK144" s="144">
        <f t="shared" si="9"/>
        <v>0</v>
      </c>
      <c r="BL144" s="17" t="s">
        <v>180</v>
      </c>
      <c r="BM144" s="143" t="s">
        <v>835</v>
      </c>
    </row>
    <row r="145" spans="2:65" s="11" customFormat="1" ht="20.85" customHeight="1">
      <c r="B145" s="120"/>
      <c r="D145" s="121" t="s">
        <v>72</v>
      </c>
      <c r="E145" s="130" t="s">
        <v>1783</v>
      </c>
      <c r="F145" s="130" t="s">
        <v>1940</v>
      </c>
      <c r="I145" s="123"/>
      <c r="J145" s="131">
        <f>BK145</f>
        <v>0</v>
      </c>
      <c r="L145" s="120"/>
      <c r="M145" s="125"/>
      <c r="P145" s="126">
        <f>SUM(P146:P152)</f>
        <v>0</v>
      </c>
      <c r="R145" s="126">
        <f>SUM(R146:R152)</f>
        <v>0</v>
      </c>
      <c r="T145" s="127">
        <f>SUM(T146:T152)</f>
        <v>0</v>
      </c>
      <c r="AR145" s="121" t="s">
        <v>80</v>
      </c>
      <c r="AT145" s="128" t="s">
        <v>72</v>
      </c>
      <c r="AU145" s="128" t="s">
        <v>82</v>
      </c>
      <c r="AY145" s="121" t="s">
        <v>174</v>
      </c>
      <c r="BK145" s="129">
        <f>SUM(BK146:BK152)</f>
        <v>0</v>
      </c>
    </row>
    <row r="146" spans="2:65" s="1" customFormat="1" ht="24.2" customHeight="1">
      <c r="B146" s="32"/>
      <c r="C146" s="132" t="s">
        <v>360</v>
      </c>
      <c r="D146" s="132" t="s">
        <v>176</v>
      </c>
      <c r="E146" s="133" t="s">
        <v>1941</v>
      </c>
      <c r="F146" s="134" t="s">
        <v>1942</v>
      </c>
      <c r="G146" s="135" t="s">
        <v>812</v>
      </c>
      <c r="H146" s="136">
        <v>23</v>
      </c>
      <c r="I146" s="137"/>
      <c r="J146" s="138">
        <f t="shared" ref="J146:J151" si="10">ROUND(I146*H146,2)</f>
        <v>0</v>
      </c>
      <c r="K146" s="134" t="s">
        <v>218</v>
      </c>
      <c r="L146" s="32"/>
      <c r="M146" s="139" t="s">
        <v>21</v>
      </c>
      <c r="N146" s="140" t="s">
        <v>44</v>
      </c>
      <c r="P146" s="141">
        <f t="shared" ref="P146:P151" si="11">O146*H146</f>
        <v>0</v>
      </c>
      <c r="Q146" s="141">
        <v>0</v>
      </c>
      <c r="R146" s="141">
        <f t="shared" ref="R146:R151" si="12">Q146*H146</f>
        <v>0</v>
      </c>
      <c r="S146" s="141">
        <v>0</v>
      </c>
      <c r="T146" s="142">
        <f t="shared" ref="T146:T151" si="13">S146*H146</f>
        <v>0</v>
      </c>
      <c r="AR146" s="143" t="s">
        <v>180</v>
      </c>
      <c r="AT146" s="143" t="s">
        <v>176</v>
      </c>
      <c r="AU146" s="143" t="s">
        <v>108</v>
      </c>
      <c r="AY146" s="17" t="s">
        <v>174</v>
      </c>
      <c r="BE146" s="144">
        <f t="shared" ref="BE146:BE151" si="14">IF(N146="základní",J146,0)</f>
        <v>0</v>
      </c>
      <c r="BF146" s="144">
        <f t="shared" ref="BF146:BF151" si="15">IF(N146="snížená",J146,0)</f>
        <v>0</v>
      </c>
      <c r="BG146" s="144">
        <f t="shared" ref="BG146:BG151" si="16">IF(N146="zákl. přenesená",J146,0)</f>
        <v>0</v>
      </c>
      <c r="BH146" s="144">
        <f t="shared" ref="BH146:BH151" si="17">IF(N146="sníž. přenesená",J146,0)</f>
        <v>0</v>
      </c>
      <c r="BI146" s="144">
        <f t="shared" ref="BI146:BI151" si="18">IF(N146="nulová",J146,0)</f>
        <v>0</v>
      </c>
      <c r="BJ146" s="17" t="s">
        <v>80</v>
      </c>
      <c r="BK146" s="144">
        <f t="shared" ref="BK146:BK151" si="19">ROUND(I146*H146,2)</f>
        <v>0</v>
      </c>
      <c r="BL146" s="17" t="s">
        <v>180</v>
      </c>
      <c r="BM146" s="143" t="s">
        <v>847</v>
      </c>
    </row>
    <row r="147" spans="2:65" s="1" customFormat="1" ht="21.75" customHeight="1">
      <c r="B147" s="32"/>
      <c r="C147" s="132" t="s">
        <v>367</v>
      </c>
      <c r="D147" s="132" t="s">
        <v>176</v>
      </c>
      <c r="E147" s="133" t="s">
        <v>1943</v>
      </c>
      <c r="F147" s="134" t="s">
        <v>1944</v>
      </c>
      <c r="G147" s="135" t="s">
        <v>812</v>
      </c>
      <c r="H147" s="136">
        <v>20</v>
      </c>
      <c r="I147" s="137"/>
      <c r="J147" s="138">
        <f t="shared" si="10"/>
        <v>0</v>
      </c>
      <c r="K147" s="134" t="s">
        <v>218</v>
      </c>
      <c r="L147" s="32"/>
      <c r="M147" s="139" t="s">
        <v>21</v>
      </c>
      <c r="N147" s="140" t="s">
        <v>44</v>
      </c>
      <c r="P147" s="141">
        <f t="shared" si="11"/>
        <v>0</v>
      </c>
      <c r="Q147" s="141">
        <v>0</v>
      </c>
      <c r="R147" s="141">
        <f t="shared" si="12"/>
        <v>0</v>
      </c>
      <c r="S147" s="141">
        <v>0</v>
      </c>
      <c r="T147" s="142">
        <f t="shared" si="13"/>
        <v>0</v>
      </c>
      <c r="AR147" s="143" t="s">
        <v>180</v>
      </c>
      <c r="AT147" s="143" t="s">
        <v>176</v>
      </c>
      <c r="AU147" s="143" t="s">
        <v>108</v>
      </c>
      <c r="AY147" s="17" t="s">
        <v>174</v>
      </c>
      <c r="BE147" s="144">
        <f t="shared" si="14"/>
        <v>0</v>
      </c>
      <c r="BF147" s="144">
        <f t="shared" si="15"/>
        <v>0</v>
      </c>
      <c r="BG147" s="144">
        <f t="shared" si="16"/>
        <v>0</v>
      </c>
      <c r="BH147" s="144">
        <f t="shared" si="17"/>
        <v>0</v>
      </c>
      <c r="BI147" s="144">
        <f t="shared" si="18"/>
        <v>0</v>
      </c>
      <c r="BJ147" s="17" t="s">
        <v>80</v>
      </c>
      <c r="BK147" s="144">
        <f t="shared" si="19"/>
        <v>0</v>
      </c>
      <c r="BL147" s="17" t="s">
        <v>180</v>
      </c>
      <c r="BM147" s="143" t="s">
        <v>857</v>
      </c>
    </row>
    <row r="148" spans="2:65" s="1" customFormat="1" ht="24.2" customHeight="1">
      <c r="B148" s="32"/>
      <c r="C148" s="132" t="s">
        <v>372</v>
      </c>
      <c r="D148" s="132" t="s">
        <v>176</v>
      </c>
      <c r="E148" s="133" t="s">
        <v>1945</v>
      </c>
      <c r="F148" s="134" t="s">
        <v>1946</v>
      </c>
      <c r="G148" s="135" t="s">
        <v>812</v>
      </c>
      <c r="H148" s="136">
        <v>1</v>
      </c>
      <c r="I148" s="137"/>
      <c r="J148" s="138">
        <f t="shared" si="10"/>
        <v>0</v>
      </c>
      <c r="K148" s="134" t="s">
        <v>218</v>
      </c>
      <c r="L148" s="32"/>
      <c r="M148" s="139" t="s">
        <v>21</v>
      </c>
      <c r="N148" s="140" t="s">
        <v>44</v>
      </c>
      <c r="P148" s="141">
        <f t="shared" si="11"/>
        <v>0</v>
      </c>
      <c r="Q148" s="141">
        <v>0</v>
      </c>
      <c r="R148" s="141">
        <f t="shared" si="12"/>
        <v>0</v>
      </c>
      <c r="S148" s="141">
        <v>0</v>
      </c>
      <c r="T148" s="142">
        <f t="shared" si="13"/>
        <v>0</v>
      </c>
      <c r="AR148" s="143" t="s">
        <v>180</v>
      </c>
      <c r="AT148" s="143" t="s">
        <v>176</v>
      </c>
      <c r="AU148" s="143" t="s">
        <v>108</v>
      </c>
      <c r="AY148" s="17" t="s">
        <v>174</v>
      </c>
      <c r="BE148" s="144">
        <f t="shared" si="14"/>
        <v>0</v>
      </c>
      <c r="BF148" s="144">
        <f t="shared" si="15"/>
        <v>0</v>
      </c>
      <c r="BG148" s="144">
        <f t="shared" si="16"/>
        <v>0</v>
      </c>
      <c r="BH148" s="144">
        <f t="shared" si="17"/>
        <v>0</v>
      </c>
      <c r="BI148" s="144">
        <f t="shared" si="18"/>
        <v>0</v>
      </c>
      <c r="BJ148" s="17" t="s">
        <v>80</v>
      </c>
      <c r="BK148" s="144">
        <f t="shared" si="19"/>
        <v>0</v>
      </c>
      <c r="BL148" s="17" t="s">
        <v>180</v>
      </c>
      <c r="BM148" s="143" t="s">
        <v>881</v>
      </c>
    </row>
    <row r="149" spans="2:65" s="1" customFormat="1" ht="16.5" customHeight="1">
      <c r="B149" s="32"/>
      <c r="C149" s="132" t="s">
        <v>381</v>
      </c>
      <c r="D149" s="132" t="s">
        <v>176</v>
      </c>
      <c r="E149" s="133" t="s">
        <v>1947</v>
      </c>
      <c r="F149" s="134" t="s">
        <v>1948</v>
      </c>
      <c r="G149" s="135" t="s">
        <v>812</v>
      </c>
      <c r="H149" s="136">
        <v>12</v>
      </c>
      <c r="I149" s="137"/>
      <c r="J149" s="138">
        <f t="shared" si="10"/>
        <v>0</v>
      </c>
      <c r="K149" s="134" t="s">
        <v>218</v>
      </c>
      <c r="L149" s="32"/>
      <c r="M149" s="139" t="s">
        <v>21</v>
      </c>
      <c r="N149" s="140" t="s">
        <v>44</v>
      </c>
      <c r="P149" s="141">
        <f t="shared" si="11"/>
        <v>0</v>
      </c>
      <c r="Q149" s="141">
        <v>0</v>
      </c>
      <c r="R149" s="141">
        <f t="shared" si="12"/>
        <v>0</v>
      </c>
      <c r="S149" s="141">
        <v>0</v>
      </c>
      <c r="T149" s="142">
        <f t="shared" si="13"/>
        <v>0</v>
      </c>
      <c r="AR149" s="143" t="s">
        <v>180</v>
      </c>
      <c r="AT149" s="143" t="s">
        <v>176</v>
      </c>
      <c r="AU149" s="143" t="s">
        <v>108</v>
      </c>
      <c r="AY149" s="17" t="s">
        <v>174</v>
      </c>
      <c r="BE149" s="144">
        <f t="shared" si="14"/>
        <v>0</v>
      </c>
      <c r="BF149" s="144">
        <f t="shared" si="15"/>
        <v>0</v>
      </c>
      <c r="BG149" s="144">
        <f t="shared" si="16"/>
        <v>0</v>
      </c>
      <c r="BH149" s="144">
        <f t="shared" si="17"/>
        <v>0</v>
      </c>
      <c r="BI149" s="144">
        <f t="shared" si="18"/>
        <v>0</v>
      </c>
      <c r="BJ149" s="17" t="s">
        <v>80</v>
      </c>
      <c r="BK149" s="144">
        <f t="shared" si="19"/>
        <v>0</v>
      </c>
      <c r="BL149" s="17" t="s">
        <v>180</v>
      </c>
      <c r="BM149" s="143" t="s">
        <v>892</v>
      </c>
    </row>
    <row r="150" spans="2:65" s="1" customFormat="1" ht="16.5" customHeight="1">
      <c r="B150" s="32"/>
      <c r="C150" s="132" t="s">
        <v>397</v>
      </c>
      <c r="D150" s="132" t="s">
        <v>176</v>
      </c>
      <c r="E150" s="133" t="s">
        <v>1949</v>
      </c>
      <c r="F150" s="134" t="s">
        <v>1950</v>
      </c>
      <c r="G150" s="135" t="s">
        <v>812</v>
      </c>
      <c r="H150" s="136">
        <v>1</v>
      </c>
      <c r="I150" s="137"/>
      <c r="J150" s="138">
        <f t="shared" si="10"/>
        <v>0</v>
      </c>
      <c r="K150" s="134" t="s">
        <v>218</v>
      </c>
      <c r="L150" s="32"/>
      <c r="M150" s="139" t="s">
        <v>21</v>
      </c>
      <c r="N150" s="140" t="s">
        <v>44</v>
      </c>
      <c r="P150" s="141">
        <f t="shared" si="11"/>
        <v>0</v>
      </c>
      <c r="Q150" s="141">
        <v>0</v>
      </c>
      <c r="R150" s="141">
        <f t="shared" si="12"/>
        <v>0</v>
      </c>
      <c r="S150" s="141">
        <v>0</v>
      </c>
      <c r="T150" s="142">
        <f t="shared" si="13"/>
        <v>0</v>
      </c>
      <c r="AR150" s="143" t="s">
        <v>180</v>
      </c>
      <c r="AT150" s="143" t="s">
        <v>176</v>
      </c>
      <c r="AU150" s="143" t="s">
        <v>108</v>
      </c>
      <c r="AY150" s="17" t="s">
        <v>174</v>
      </c>
      <c r="BE150" s="144">
        <f t="shared" si="14"/>
        <v>0</v>
      </c>
      <c r="BF150" s="144">
        <f t="shared" si="15"/>
        <v>0</v>
      </c>
      <c r="BG150" s="144">
        <f t="shared" si="16"/>
        <v>0</v>
      </c>
      <c r="BH150" s="144">
        <f t="shared" si="17"/>
        <v>0</v>
      </c>
      <c r="BI150" s="144">
        <f t="shared" si="18"/>
        <v>0</v>
      </c>
      <c r="BJ150" s="17" t="s">
        <v>80</v>
      </c>
      <c r="BK150" s="144">
        <f t="shared" si="19"/>
        <v>0</v>
      </c>
      <c r="BL150" s="17" t="s">
        <v>180</v>
      </c>
      <c r="BM150" s="143" t="s">
        <v>903</v>
      </c>
    </row>
    <row r="151" spans="2:65" s="1" customFormat="1" ht="24.2" customHeight="1">
      <c r="B151" s="32"/>
      <c r="C151" s="132" t="s">
        <v>407</v>
      </c>
      <c r="D151" s="132" t="s">
        <v>176</v>
      </c>
      <c r="E151" s="133" t="s">
        <v>1951</v>
      </c>
      <c r="F151" s="134" t="s">
        <v>1952</v>
      </c>
      <c r="G151" s="135" t="s">
        <v>812</v>
      </c>
      <c r="H151" s="136">
        <v>12</v>
      </c>
      <c r="I151" s="137"/>
      <c r="J151" s="138">
        <f t="shared" si="10"/>
        <v>0</v>
      </c>
      <c r="K151" s="134" t="s">
        <v>218</v>
      </c>
      <c r="L151" s="32"/>
      <c r="M151" s="139" t="s">
        <v>21</v>
      </c>
      <c r="N151" s="140" t="s">
        <v>44</v>
      </c>
      <c r="P151" s="141">
        <f t="shared" si="11"/>
        <v>0</v>
      </c>
      <c r="Q151" s="141">
        <v>0</v>
      </c>
      <c r="R151" s="141">
        <f t="shared" si="12"/>
        <v>0</v>
      </c>
      <c r="S151" s="141">
        <v>0</v>
      </c>
      <c r="T151" s="142">
        <f t="shared" si="13"/>
        <v>0</v>
      </c>
      <c r="AR151" s="143" t="s">
        <v>180</v>
      </c>
      <c r="AT151" s="143" t="s">
        <v>176</v>
      </c>
      <c r="AU151" s="143" t="s">
        <v>108</v>
      </c>
      <c r="AY151" s="17" t="s">
        <v>174</v>
      </c>
      <c r="BE151" s="144">
        <f t="shared" si="14"/>
        <v>0</v>
      </c>
      <c r="BF151" s="144">
        <f t="shared" si="15"/>
        <v>0</v>
      </c>
      <c r="BG151" s="144">
        <f t="shared" si="16"/>
        <v>0</v>
      </c>
      <c r="BH151" s="144">
        <f t="shared" si="17"/>
        <v>0</v>
      </c>
      <c r="BI151" s="144">
        <f t="shared" si="18"/>
        <v>0</v>
      </c>
      <c r="BJ151" s="17" t="s">
        <v>80</v>
      </c>
      <c r="BK151" s="144">
        <f t="shared" si="19"/>
        <v>0</v>
      </c>
      <c r="BL151" s="17" t="s">
        <v>180</v>
      </c>
      <c r="BM151" s="143" t="s">
        <v>913</v>
      </c>
    </row>
    <row r="152" spans="2:65" s="1" customFormat="1" ht="29.25">
      <c r="B152" s="32"/>
      <c r="D152" s="150" t="s">
        <v>220</v>
      </c>
      <c r="F152" s="170" t="s">
        <v>1953</v>
      </c>
      <c r="I152" s="147"/>
      <c r="L152" s="32"/>
      <c r="M152" s="148"/>
      <c r="T152" s="53"/>
      <c r="AT152" s="17" t="s">
        <v>220</v>
      </c>
      <c r="AU152" s="17" t="s">
        <v>108</v>
      </c>
    </row>
    <row r="153" spans="2:65" s="11" customFormat="1" ht="20.85" customHeight="1">
      <c r="B153" s="120"/>
      <c r="D153" s="121" t="s">
        <v>72</v>
      </c>
      <c r="E153" s="130" t="s">
        <v>1839</v>
      </c>
      <c r="F153" s="130" t="s">
        <v>1954</v>
      </c>
      <c r="I153" s="123"/>
      <c r="J153" s="131">
        <f>BK153</f>
        <v>0</v>
      </c>
      <c r="L153" s="120"/>
      <c r="M153" s="125"/>
      <c r="P153" s="126">
        <f>SUM(P154:P168)</f>
        <v>0</v>
      </c>
      <c r="R153" s="126">
        <f>SUM(R154:R168)</f>
        <v>0</v>
      </c>
      <c r="T153" s="127">
        <f>SUM(T154:T168)</f>
        <v>0</v>
      </c>
      <c r="AR153" s="121" t="s">
        <v>80</v>
      </c>
      <c r="AT153" s="128" t="s">
        <v>72</v>
      </c>
      <c r="AU153" s="128" t="s">
        <v>82</v>
      </c>
      <c r="AY153" s="121" t="s">
        <v>174</v>
      </c>
      <c r="BK153" s="129">
        <f>SUM(BK154:BK168)</f>
        <v>0</v>
      </c>
    </row>
    <row r="154" spans="2:65" s="1" customFormat="1" ht="37.9" customHeight="1">
      <c r="B154" s="32"/>
      <c r="C154" s="132" t="s">
        <v>417</v>
      </c>
      <c r="D154" s="132" t="s">
        <v>176</v>
      </c>
      <c r="E154" s="133" t="s">
        <v>1955</v>
      </c>
      <c r="F154" s="134" t="s">
        <v>1956</v>
      </c>
      <c r="G154" s="135" t="s">
        <v>812</v>
      </c>
      <c r="H154" s="136">
        <v>32</v>
      </c>
      <c r="I154" s="137"/>
      <c r="J154" s="138">
        <f>ROUND(I154*H154,2)</f>
        <v>0</v>
      </c>
      <c r="K154" s="134" t="s">
        <v>218</v>
      </c>
      <c r="L154" s="32"/>
      <c r="M154" s="139" t="s">
        <v>21</v>
      </c>
      <c r="N154" s="140" t="s">
        <v>44</v>
      </c>
      <c r="P154" s="141">
        <f>O154*H154</f>
        <v>0</v>
      </c>
      <c r="Q154" s="141">
        <v>0</v>
      </c>
      <c r="R154" s="141">
        <f>Q154*H154</f>
        <v>0</v>
      </c>
      <c r="S154" s="141">
        <v>0</v>
      </c>
      <c r="T154" s="142">
        <f>S154*H154</f>
        <v>0</v>
      </c>
      <c r="AR154" s="143" t="s">
        <v>180</v>
      </c>
      <c r="AT154" s="143" t="s">
        <v>176</v>
      </c>
      <c r="AU154" s="143" t="s">
        <v>108</v>
      </c>
      <c r="AY154" s="17" t="s">
        <v>174</v>
      </c>
      <c r="BE154" s="144">
        <f>IF(N154="základní",J154,0)</f>
        <v>0</v>
      </c>
      <c r="BF154" s="144">
        <f>IF(N154="snížená",J154,0)</f>
        <v>0</v>
      </c>
      <c r="BG154" s="144">
        <f>IF(N154="zákl. přenesená",J154,0)</f>
        <v>0</v>
      </c>
      <c r="BH154" s="144">
        <f>IF(N154="sníž. přenesená",J154,0)</f>
        <v>0</v>
      </c>
      <c r="BI154" s="144">
        <f>IF(N154="nulová",J154,0)</f>
        <v>0</v>
      </c>
      <c r="BJ154" s="17" t="s">
        <v>80</v>
      </c>
      <c r="BK154" s="144">
        <f>ROUND(I154*H154,2)</f>
        <v>0</v>
      </c>
      <c r="BL154" s="17" t="s">
        <v>180</v>
      </c>
      <c r="BM154" s="143" t="s">
        <v>926</v>
      </c>
    </row>
    <row r="155" spans="2:65" s="1" customFormat="1" ht="19.5">
      <c r="B155" s="32"/>
      <c r="D155" s="150" t="s">
        <v>220</v>
      </c>
      <c r="F155" s="170" t="s">
        <v>1957</v>
      </c>
      <c r="I155" s="147"/>
      <c r="L155" s="32"/>
      <c r="M155" s="148"/>
      <c r="T155" s="53"/>
      <c r="AT155" s="17" t="s">
        <v>220</v>
      </c>
      <c r="AU155" s="17" t="s">
        <v>108</v>
      </c>
    </row>
    <row r="156" spans="2:65" s="1" customFormat="1" ht="37.9" customHeight="1">
      <c r="B156" s="32"/>
      <c r="C156" s="132" t="s">
        <v>428</v>
      </c>
      <c r="D156" s="132" t="s">
        <v>176</v>
      </c>
      <c r="E156" s="133" t="s">
        <v>1958</v>
      </c>
      <c r="F156" s="134" t="s">
        <v>1959</v>
      </c>
      <c r="G156" s="135" t="s">
        <v>812</v>
      </c>
      <c r="H156" s="136">
        <v>12</v>
      </c>
      <c r="I156" s="137"/>
      <c r="J156" s="138">
        <f>ROUND(I156*H156,2)</f>
        <v>0</v>
      </c>
      <c r="K156" s="134" t="s">
        <v>218</v>
      </c>
      <c r="L156" s="32"/>
      <c r="M156" s="139" t="s">
        <v>21</v>
      </c>
      <c r="N156" s="140" t="s">
        <v>44</v>
      </c>
      <c r="P156" s="141">
        <f>O156*H156</f>
        <v>0</v>
      </c>
      <c r="Q156" s="141">
        <v>0</v>
      </c>
      <c r="R156" s="141">
        <f>Q156*H156</f>
        <v>0</v>
      </c>
      <c r="S156" s="141">
        <v>0</v>
      </c>
      <c r="T156" s="142">
        <f>S156*H156</f>
        <v>0</v>
      </c>
      <c r="AR156" s="143" t="s">
        <v>180</v>
      </c>
      <c r="AT156" s="143" t="s">
        <v>176</v>
      </c>
      <c r="AU156" s="143" t="s">
        <v>108</v>
      </c>
      <c r="AY156" s="17" t="s">
        <v>174</v>
      </c>
      <c r="BE156" s="144">
        <f>IF(N156="základní",J156,0)</f>
        <v>0</v>
      </c>
      <c r="BF156" s="144">
        <f>IF(N156="snížená",J156,0)</f>
        <v>0</v>
      </c>
      <c r="BG156" s="144">
        <f>IF(N156="zákl. přenesená",J156,0)</f>
        <v>0</v>
      </c>
      <c r="BH156" s="144">
        <f>IF(N156="sníž. přenesená",J156,0)</f>
        <v>0</v>
      </c>
      <c r="BI156" s="144">
        <f>IF(N156="nulová",J156,0)</f>
        <v>0</v>
      </c>
      <c r="BJ156" s="17" t="s">
        <v>80</v>
      </c>
      <c r="BK156" s="144">
        <f>ROUND(I156*H156,2)</f>
        <v>0</v>
      </c>
      <c r="BL156" s="17" t="s">
        <v>180</v>
      </c>
      <c r="BM156" s="143" t="s">
        <v>961</v>
      </c>
    </row>
    <row r="157" spans="2:65" s="1" customFormat="1" ht="19.5">
      <c r="B157" s="32"/>
      <c r="D157" s="150" t="s">
        <v>220</v>
      </c>
      <c r="F157" s="170" t="s">
        <v>1960</v>
      </c>
      <c r="I157" s="147"/>
      <c r="L157" s="32"/>
      <c r="M157" s="148"/>
      <c r="T157" s="53"/>
      <c r="AT157" s="17" t="s">
        <v>220</v>
      </c>
      <c r="AU157" s="17" t="s">
        <v>108</v>
      </c>
    </row>
    <row r="158" spans="2:65" s="1" customFormat="1" ht="37.9" customHeight="1">
      <c r="B158" s="32"/>
      <c r="C158" s="132" t="s">
        <v>436</v>
      </c>
      <c r="D158" s="132" t="s">
        <v>176</v>
      </c>
      <c r="E158" s="133" t="s">
        <v>1961</v>
      </c>
      <c r="F158" s="134" t="s">
        <v>1962</v>
      </c>
      <c r="G158" s="135" t="s">
        <v>812</v>
      </c>
      <c r="H158" s="136">
        <v>3</v>
      </c>
      <c r="I158" s="137"/>
      <c r="J158" s="138">
        <f>ROUND(I158*H158,2)</f>
        <v>0</v>
      </c>
      <c r="K158" s="134" t="s">
        <v>218</v>
      </c>
      <c r="L158" s="32"/>
      <c r="M158" s="139" t="s">
        <v>21</v>
      </c>
      <c r="N158" s="140" t="s">
        <v>44</v>
      </c>
      <c r="P158" s="141">
        <f>O158*H158</f>
        <v>0</v>
      </c>
      <c r="Q158" s="141">
        <v>0</v>
      </c>
      <c r="R158" s="141">
        <f>Q158*H158</f>
        <v>0</v>
      </c>
      <c r="S158" s="141">
        <v>0</v>
      </c>
      <c r="T158" s="142">
        <f>S158*H158</f>
        <v>0</v>
      </c>
      <c r="AR158" s="143" t="s">
        <v>180</v>
      </c>
      <c r="AT158" s="143" t="s">
        <v>176</v>
      </c>
      <c r="AU158" s="143" t="s">
        <v>108</v>
      </c>
      <c r="AY158" s="17" t="s">
        <v>174</v>
      </c>
      <c r="BE158" s="144">
        <f>IF(N158="základní",J158,0)</f>
        <v>0</v>
      </c>
      <c r="BF158" s="144">
        <f>IF(N158="snížená",J158,0)</f>
        <v>0</v>
      </c>
      <c r="BG158" s="144">
        <f>IF(N158="zákl. přenesená",J158,0)</f>
        <v>0</v>
      </c>
      <c r="BH158" s="144">
        <f>IF(N158="sníž. přenesená",J158,0)</f>
        <v>0</v>
      </c>
      <c r="BI158" s="144">
        <f>IF(N158="nulová",J158,0)</f>
        <v>0</v>
      </c>
      <c r="BJ158" s="17" t="s">
        <v>80</v>
      </c>
      <c r="BK158" s="144">
        <f>ROUND(I158*H158,2)</f>
        <v>0</v>
      </c>
      <c r="BL158" s="17" t="s">
        <v>180</v>
      </c>
      <c r="BM158" s="143" t="s">
        <v>971</v>
      </c>
    </row>
    <row r="159" spans="2:65" s="1" customFormat="1" ht="39">
      <c r="B159" s="32"/>
      <c r="D159" s="150" t="s">
        <v>220</v>
      </c>
      <c r="F159" s="170" t="s">
        <v>1963</v>
      </c>
      <c r="I159" s="147"/>
      <c r="L159" s="32"/>
      <c r="M159" s="148"/>
      <c r="T159" s="53"/>
      <c r="AT159" s="17" t="s">
        <v>220</v>
      </c>
      <c r="AU159" s="17" t="s">
        <v>108</v>
      </c>
    </row>
    <row r="160" spans="2:65" s="1" customFormat="1" ht="24.2" customHeight="1">
      <c r="B160" s="32"/>
      <c r="C160" s="132" t="s">
        <v>443</v>
      </c>
      <c r="D160" s="132" t="s">
        <v>176</v>
      </c>
      <c r="E160" s="133" t="s">
        <v>1964</v>
      </c>
      <c r="F160" s="134" t="s">
        <v>1965</v>
      </c>
      <c r="G160" s="135" t="s">
        <v>812</v>
      </c>
      <c r="H160" s="136">
        <v>42</v>
      </c>
      <c r="I160" s="137"/>
      <c r="J160" s="138">
        <f>ROUND(I160*H160,2)</f>
        <v>0</v>
      </c>
      <c r="K160" s="134" t="s">
        <v>218</v>
      </c>
      <c r="L160" s="32"/>
      <c r="M160" s="139" t="s">
        <v>21</v>
      </c>
      <c r="N160" s="140" t="s">
        <v>44</v>
      </c>
      <c r="P160" s="141">
        <f>O160*H160</f>
        <v>0</v>
      </c>
      <c r="Q160" s="141">
        <v>0</v>
      </c>
      <c r="R160" s="141">
        <f>Q160*H160</f>
        <v>0</v>
      </c>
      <c r="S160" s="141">
        <v>0</v>
      </c>
      <c r="T160" s="142">
        <f>S160*H160</f>
        <v>0</v>
      </c>
      <c r="AR160" s="143" t="s">
        <v>180</v>
      </c>
      <c r="AT160" s="143" t="s">
        <v>176</v>
      </c>
      <c r="AU160" s="143" t="s">
        <v>108</v>
      </c>
      <c r="AY160" s="17" t="s">
        <v>174</v>
      </c>
      <c r="BE160" s="144">
        <f>IF(N160="základní",J160,0)</f>
        <v>0</v>
      </c>
      <c r="BF160" s="144">
        <f>IF(N160="snížená",J160,0)</f>
        <v>0</v>
      </c>
      <c r="BG160" s="144">
        <f>IF(N160="zákl. přenesená",J160,0)</f>
        <v>0</v>
      </c>
      <c r="BH160" s="144">
        <f>IF(N160="sníž. přenesená",J160,0)</f>
        <v>0</v>
      </c>
      <c r="BI160" s="144">
        <f>IF(N160="nulová",J160,0)</f>
        <v>0</v>
      </c>
      <c r="BJ160" s="17" t="s">
        <v>80</v>
      </c>
      <c r="BK160" s="144">
        <f>ROUND(I160*H160,2)</f>
        <v>0</v>
      </c>
      <c r="BL160" s="17" t="s">
        <v>180</v>
      </c>
      <c r="BM160" s="143" t="s">
        <v>981</v>
      </c>
    </row>
    <row r="161" spans="2:65" s="1" customFormat="1" ht="39">
      <c r="B161" s="32"/>
      <c r="D161" s="150" t="s">
        <v>220</v>
      </c>
      <c r="F161" s="170" t="s">
        <v>1966</v>
      </c>
      <c r="I161" s="147"/>
      <c r="L161" s="32"/>
      <c r="M161" s="148"/>
      <c r="T161" s="53"/>
      <c r="AT161" s="17" t="s">
        <v>220</v>
      </c>
      <c r="AU161" s="17" t="s">
        <v>108</v>
      </c>
    </row>
    <row r="162" spans="2:65" s="1" customFormat="1" ht="24.2" customHeight="1">
      <c r="B162" s="32"/>
      <c r="C162" s="132" t="s">
        <v>449</v>
      </c>
      <c r="D162" s="132" t="s">
        <v>176</v>
      </c>
      <c r="E162" s="133" t="s">
        <v>1967</v>
      </c>
      <c r="F162" s="134" t="s">
        <v>1968</v>
      </c>
      <c r="G162" s="135" t="s">
        <v>812</v>
      </c>
      <c r="H162" s="136">
        <v>1</v>
      </c>
      <c r="I162" s="137"/>
      <c r="J162" s="138">
        <f>ROUND(I162*H162,2)</f>
        <v>0</v>
      </c>
      <c r="K162" s="134" t="s">
        <v>218</v>
      </c>
      <c r="L162" s="32"/>
      <c r="M162" s="139" t="s">
        <v>21</v>
      </c>
      <c r="N162" s="140" t="s">
        <v>44</v>
      </c>
      <c r="P162" s="141">
        <f>O162*H162</f>
        <v>0</v>
      </c>
      <c r="Q162" s="141">
        <v>0</v>
      </c>
      <c r="R162" s="141">
        <f>Q162*H162</f>
        <v>0</v>
      </c>
      <c r="S162" s="141">
        <v>0</v>
      </c>
      <c r="T162" s="142">
        <f>S162*H162</f>
        <v>0</v>
      </c>
      <c r="AR162" s="143" t="s">
        <v>180</v>
      </c>
      <c r="AT162" s="143" t="s">
        <v>176</v>
      </c>
      <c r="AU162" s="143" t="s">
        <v>108</v>
      </c>
      <c r="AY162" s="17" t="s">
        <v>174</v>
      </c>
      <c r="BE162" s="144">
        <f>IF(N162="základní",J162,0)</f>
        <v>0</v>
      </c>
      <c r="BF162" s="144">
        <f>IF(N162="snížená",J162,0)</f>
        <v>0</v>
      </c>
      <c r="BG162" s="144">
        <f>IF(N162="zákl. přenesená",J162,0)</f>
        <v>0</v>
      </c>
      <c r="BH162" s="144">
        <f>IF(N162="sníž. přenesená",J162,0)</f>
        <v>0</v>
      </c>
      <c r="BI162" s="144">
        <f>IF(N162="nulová",J162,0)</f>
        <v>0</v>
      </c>
      <c r="BJ162" s="17" t="s">
        <v>80</v>
      </c>
      <c r="BK162" s="144">
        <f>ROUND(I162*H162,2)</f>
        <v>0</v>
      </c>
      <c r="BL162" s="17" t="s">
        <v>180</v>
      </c>
      <c r="BM162" s="143" t="s">
        <v>990</v>
      </c>
    </row>
    <row r="163" spans="2:65" s="1" customFormat="1" ht="39">
      <c r="B163" s="32"/>
      <c r="D163" s="150" t="s">
        <v>220</v>
      </c>
      <c r="F163" s="170" t="s">
        <v>1966</v>
      </c>
      <c r="I163" s="147"/>
      <c r="L163" s="32"/>
      <c r="M163" s="148"/>
      <c r="T163" s="53"/>
      <c r="AT163" s="17" t="s">
        <v>220</v>
      </c>
      <c r="AU163" s="17" t="s">
        <v>108</v>
      </c>
    </row>
    <row r="164" spans="2:65" s="1" customFormat="1" ht="24.2" customHeight="1">
      <c r="B164" s="32"/>
      <c r="C164" s="132" t="s">
        <v>458</v>
      </c>
      <c r="D164" s="132" t="s">
        <v>176</v>
      </c>
      <c r="E164" s="133" t="s">
        <v>1969</v>
      </c>
      <c r="F164" s="134" t="s">
        <v>1970</v>
      </c>
      <c r="G164" s="135" t="s">
        <v>812</v>
      </c>
      <c r="H164" s="136">
        <v>1</v>
      </c>
      <c r="I164" s="137"/>
      <c r="J164" s="138">
        <f>ROUND(I164*H164,2)</f>
        <v>0</v>
      </c>
      <c r="K164" s="134" t="s">
        <v>218</v>
      </c>
      <c r="L164" s="32"/>
      <c r="M164" s="139" t="s">
        <v>21</v>
      </c>
      <c r="N164" s="140" t="s">
        <v>44</v>
      </c>
      <c r="P164" s="141">
        <f>O164*H164</f>
        <v>0</v>
      </c>
      <c r="Q164" s="141">
        <v>0</v>
      </c>
      <c r="R164" s="141">
        <f>Q164*H164</f>
        <v>0</v>
      </c>
      <c r="S164" s="141">
        <v>0</v>
      </c>
      <c r="T164" s="142">
        <f>S164*H164</f>
        <v>0</v>
      </c>
      <c r="AR164" s="143" t="s">
        <v>180</v>
      </c>
      <c r="AT164" s="143" t="s">
        <v>176</v>
      </c>
      <c r="AU164" s="143" t="s">
        <v>108</v>
      </c>
      <c r="AY164" s="17" t="s">
        <v>174</v>
      </c>
      <c r="BE164" s="144">
        <f>IF(N164="základní",J164,0)</f>
        <v>0</v>
      </c>
      <c r="BF164" s="144">
        <f>IF(N164="snížená",J164,0)</f>
        <v>0</v>
      </c>
      <c r="BG164" s="144">
        <f>IF(N164="zákl. přenesená",J164,0)</f>
        <v>0</v>
      </c>
      <c r="BH164" s="144">
        <f>IF(N164="sníž. přenesená",J164,0)</f>
        <v>0</v>
      </c>
      <c r="BI164" s="144">
        <f>IF(N164="nulová",J164,0)</f>
        <v>0</v>
      </c>
      <c r="BJ164" s="17" t="s">
        <v>80</v>
      </c>
      <c r="BK164" s="144">
        <f>ROUND(I164*H164,2)</f>
        <v>0</v>
      </c>
      <c r="BL164" s="17" t="s">
        <v>180</v>
      </c>
      <c r="BM164" s="143" t="s">
        <v>1001</v>
      </c>
    </row>
    <row r="165" spans="2:65" s="1" customFormat="1" ht="39">
      <c r="B165" s="32"/>
      <c r="D165" s="150" t="s">
        <v>220</v>
      </c>
      <c r="F165" s="170" t="s">
        <v>1966</v>
      </c>
      <c r="I165" s="147"/>
      <c r="L165" s="32"/>
      <c r="M165" s="148"/>
      <c r="T165" s="53"/>
      <c r="AT165" s="17" t="s">
        <v>220</v>
      </c>
      <c r="AU165" s="17" t="s">
        <v>108</v>
      </c>
    </row>
    <row r="166" spans="2:65" s="1" customFormat="1" ht="24.2" customHeight="1">
      <c r="B166" s="32"/>
      <c r="C166" s="132" t="s">
        <v>793</v>
      </c>
      <c r="D166" s="132" t="s">
        <v>176</v>
      </c>
      <c r="E166" s="133" t="s">
        <v>1971</v>
      </c>
      <c r="F166" s="134" t="s">
        <v>1972</v>
      </c>
      <c r="G166" s="135" t="s">
        <v>812</v>
      </c>
      <c r="H166" s="136">
        <v>2</v>
      </c>
      <c r="I166" s="137"/>
      <c r="J166" s="138">
        <f>ROUND(I166*H166,2)</f>
        <v>0</v>
      </c>
      <c r="K166" s="134" t="s">
        <v>218</v>
      </c>
      <c r="L166" s="32"/>
      <c r="M166" s="139" t="s">
        <v>21</v>
      </c>
      <c r="N166" s="140" t="s">
        <v>44</v>
      </c>
      <c r="P166" s="141">
        <f>O166*H166</f>
        <v>0</v>
      </c>
      <c r="Q166" s="141">
        <v>0</v>
      </c>
      <c r="R166" s="141">
        <f>Q166*H166</f>
        <v>0</v>
      </c>
      <c r="S166" s="141">
        <v>0</v>
      </c>
      <c r="T166" s="142">
        <f>S166*H166</f>
        <v>0</v>
      </c>
      <c r="AR166" s="143" t="s">
        <v>180</v>
      </c>
      <c r="AT166" s="143" t="s">
        <v>176</v>
      </c>
      <c r="AU166" s="143" t="s">
        <v>108</v>
      </c>
      <c r="AY166" s="17" t="s">
        <v>174</v>
      </c>
      <c r="BE166" s="144">
        <f>IF(N166="základní",J166,0)</f>
        <v>0</v>
      </c>
      <c r="BF166" s="144">
        <f>IF(N166="snížená",J166,0)</f>
        <v>0</v>
      </c>
      <c r="BG166" s="144">
        <f>IF(N166="zákl. přenesená",J166,0)</f>
        <v>0</v>
      </c>
      <c r="BH166" s="144">
        <f>IF(N166="sníž. přenesená",J166,0)</f>
        <v>0</v>
      </c>
      <c r="BI166" s="144">
        <f>IF(N166="nulová",J166,0)</f>
        <v>0</v>
      </c>
      <c r="BJ166" s="17" t="s">
        <v>80</v>
      </c>
      <c r="BK166" s="144">
        <f>ROUND(I166*H166,2)</f>
        <v>0</v>
      </c>
      <c r="BL166" s="17" t="s">
        <v>180</v>
      </c>
      <c r="BM166" s="143" t="s">
        <v>1008</v>
      </c>
    </row>
    <row r="167" spans="2:65" s="1" customFormat="1" ht="39">
      <c r="B167" s="32"/>
      <c r="D167" s="150" t="s">
        <v>220</v>
      </c>
      <c r="F167" s="170" t="s">
        <v>1966</v>
      </c>
      <c r="I167" s="147"/>
      <c r="L167" s="32"/>
      <c r="M167" s="148"/>
      <c r="T167" s="53"/>
      <c r="AT167" s="17" t="s">
        <v>220</v>
      </c>
      <c r="AU167" s="17" t="s">
        <v>108</v>
      </c>
    </row>
    <row r="168" spans="2:65" s="1" customFormat="1" ht="16.5" customHeight="1">
      <c r="B168" s="32"/>
      <c r="C168" s="132" t="s">
        <v>798</v>
      </c>
      <c r="D168" s="132" t="s">
        <v>176</v>
      </c>
      <c r="E168" s="133" t="s">
        <v>1935</v>
      </c>
      <c r="F168" s="134" t="s">
        <v>1932</v>
      </c>
      <c r="G168" s="135" t="s">
        <v>812</v>
      </c>
      <c r="H168" s="136">
        <v>46</v>
      </c>
      <c r="I168" s="137"/>
      <c r="J168" s="138">
        <f>ROUND(I168*H168,2)</f>
        <v>0</v>
      </c>
      <c r="K168" s="134" t="s">
        <v>218</v>
      </c>
      <c r="L168" s="32"/>
      <c r="M168" s="139" t="s">
        <v>21</v>
      </c>
      <c r="N168" s="140" t="s">
        <v>44</v>
      </c>
      <c r="P168" s="141">
        <f>O168*H168</f>
        <v>0</v>
      </c>
      <c r="Q168" s="141">
        <v>0</v>
      </c>
      <c r="R168" s="141">
        <f>Q168*H168</f>
        <v>0</v>
      </c>
      <c r="S168" s="141">
        <v>0</v>
      </c>
      <c r="T168" s="142">
        <f>S168*H168</f>
        <v>0</v>
      </c>
      <c r="AR168" s="143" t="s">
        <v>180</v>
      </c>
      <c r="AT168" s="143" t="s">
        <v>176</v>
      </c>
      <c r="AU168" s="143" t="s">
        <v>108</v>
      </c>
      <c r="AY168" s="17" t="s">
        <v>174</v>
      </c>
      <c r="BE168" s="144">
        <f>IF(N168="základní",J168,0)</f>
        <v>0</v>
      </c>
      <c r="BF168" s="144">
        <f>IF(N168="snížená",J168,0)</f>
        <v>0</v>
      </c>
      <c r="BG168" s="144">
        <f>IF(N168="zákl. přenesená",J168,0)</f>
        <v>0</v>
      </c>
      <c r="BH168" s="144">
        <f>IF(N168="sníž. přenesená",J168,0)</f>
        <v>0</v>
      </c>
      <c r="BI168" s="144">
        <f>IF(N168="nulová",J168,0)</f>
        <v>0</v>
      </c>
      <c r="BJ168" s="17" t="s">
        <v>80</v>
      </c>
      <c r="BK168" s="144">
        <f>ROUND(I168*H168,2)</f>
        <v>0</v>
      </c>
      <c r="BL168" s="17" t="s">
        <v>180</v>
      </c>
      <c r="BM168" s="143" t="s">
        <v>1042</v>
      </c>
    </row>
    <row r="169" spans="2:65" s="11" customFormat="1" ht="22.9" customHeight="1">
      <c r="B169" s="120"/>
      <c r="D169" s="121" t="s">
        <v>72</v>
      </c>
      <c r="E169" s="130" t="s">
        <v>1973</v>
      </c>
      <c r="F169" s="130" t="s">
        <v>1974</v>
      </c>
      <c r="I169" s="123"/>
      <c r="J169" s="131">
        <f>BK169</f>
        <v>0</v>
      </c>
      <c r="L169" s="120"/>
      <c r="M169" s="125"/>
      <c r="P169" s="126">
        <f>SUM(P170:P172)</f>
        <v>0</v>
      </c>
      <c r="R169" s="126">
        <f>SUM(R170:R172)</f>
        <v>0</v>
      </c>
      <c r="T169" s="127">
        <f>SUM(T170:T172)</f>
        <v>0</v>
      </c>
      <c r="AR169" s="121" t="s">
        <v>80</v>
      </c>
      <c r="AT169" s="128" t="s">
        <v>72</v>
      </c>
      <c r="AU169" s="128" t="s">
        <v>80</v>
      </c>
      <c r="AY169" s="121" t="s">
        <v>174</v>
      </c>
      <c r="BK169" s="129">
        <f>SUM(BK170:BK172)</f>
        <v>0</v>
      </c>
    </row>
    <row r="170" spans="2:65" s="1" customFormat="1" ht="24.2" customHeight="1">
      <c r="B170" s="32"/>
      <c r="C170" s="132" t="s">
        <v>804</v>
      </c>
      <c r="D170" s="132" t="s">
        <v>176</v>
      </c>
      <c r="E170" s="133" t="s">
        <v>1975</v>
      </c>
      <c r="F170" s="134" t="s">
        <v>1976</v>
      </c>
      <c r="G170" s="135" t="s">
        <v>812</v>
      </c>
      <c r="H170" s="136">
        <v>182</v>
      </c>
      <c r="I170" s="137"/>
      <c r="J170" s="138">
        <f>ROUND(I170*H170,2)</f>
        <v>0</v>
      </c>
      <c r="K170" s="134" t="s">
        <v>218</v>
      </c>
      <c r="L170" s="32"/>
      <c r="M170" s="139" t="s">
        <v>21</v>
      </c>
      <c r="N170" s="140" t="s">
        <v>44</v>
      </c>
      <c r="P170" s="141">
        <f>O170*H170</f>
        <v>0</v>
      </c>
      <c r="Q170" s="141">
        <v>0</v>
      </c>
      <c r="R170" s="141">
        <f>Q170*H170</f>
        <v>0</v>
      </c>
      <c r="S170" s="141">
        <v>0</v>
      </c>
      <c r="T170" s="142">
        <f>S170*H170</f>
        <v>0</v>
      </c>
      <c r="AR170" s="143" t="s">
        <v>180</v>
      </c>
      <c r="AT170" s="143" t="s">
        <v>176</v>
      </c>
      <c r="AU170" s="143" t="s">
        <v>82</v>
      </c>
      <c r="AY170" s="17" t="s">
        <v>174</v>
      </c>
      <c r="BE170" s="144">
        <f>IF(N170="základní",J170,0)</f>
        <v>0</v>
      </c>
      <c r="BF170" s="144">
        <f>IF(N170="snížená",J170,0)</f>
        <v>0</v>
      </c>
      <c r="BG170" s="144">
        <f>IF(N170="zákl. přenesená",J170,0)</f>
        <v>0</v>
      </c>
      <c r="BH170" s="144">
        <f>IF(N170="sníž. přenesená",J170,0)</f>
        <v>0</v>
      </c>
      <c r="BI170" s="144">
        <f>IF(N170="nulová",J170,0)</f>
        <v>0</v>
      </c>
      <c r="BJ170" s="17" t="s">
        <v>80</v>
      </c>
      <c r="BK170" s="144">
        <f>ROUND(I170*H170,2)</f>
        <v>0</v>
      </c>
      <c r="BL170" s="17" t="s">
        <v>180</v>
      </c>
      <c r="BM170" s="143" t="s">
        <v>1054</v>
      </c>
    </row>
    <row r="171" spans="2:65" s="1" customFormat="1" ht="24.2" customHeight="1">
      <c r="B171" s="32"/>
      <c r="C171" s="132" t="s">
        <v>809</v>
      </c>
      <c r="D171" s="132" t="s">
        <v>176</v>
      </c>
      <c r="E171" s="133" t="s">
        <v>1977</v>
      </c>
      <c r="F171" s="134" t="s">
        <v>1978</v>
      </c>
      <c r="G171" s="135" t="s">
        <v>812</v>
      </c>
      <c r="H171" s="136">
        <v>15</v>
      </c>
      <c r="I171" s="137"/>
      <c r="J171" s="138">
        <f>ROUND(I171*H171,2)</f>
        <v>0</v>
      </c>
      <c r="K171" s="134" t="s">
        <v>218</v>
      </c>
      <c r="L171" s="32"/>
      <c r="M171" s="139" t="s">
        <v>21</v>
      </c>
      <c r="N171" s="140" t="s">
        <v>44</v>
      </c>
      <c r="P171" s="141">
        <f>O171*H171</f>
        <v>0</v>
      </c>
      <c r="Q171" s="141">
        <v>0</v>
      </c>
      <c r="R171" s="141">
        <f>Q171*H171</f>
        <v>0</v>
      </c>
      <c r="S171" s="141">
        <v>0</v>
      </c>
      <c r="T171" s="142">
        <f>S171*H171</f>
        <v>0</v>
      </c>
      <c r="AR171" s="143" t="s">
        <v>180</v>
      </c>
      <c r="AT171" s="143" t="s">
        <v>176</v>
      </c>
      <c r="AU171" s="143" t="s">
        <v>82</v>
      </c>
      <c r="AY171" s="17" t="s">
        <v>174</v>
      </c>
      <c r="BE171" s="144">
        <f>IF(N171="základní",J171,0)</f>
        <v>0</v>
      </c>
      <c r="BF171" s="144">
        <f>IF(N171="snížená",J171,0)</f>
        <v>0</v>
      </c>
      <c r="BG171" s="144">
        <f>IF(N171="zákl. přenesená",J171,0)</f>
        <v>0</v>
      </c>
      <c r="BH171" s="144">
        <f>IF(N171="sníž. přenesená",J171,0)</f>
        <v>0</v>
      </c>
      <c r="BI171" s="144">
        <f>IF(N171="nulová",J171,0)</f>
        <v>0</v>
      </c>
      <c r="BJ171" s="17" t="s">
        <v>80</v>
      </c>
      <c r="BK171" s="144">
        <f>ROUND(I171*H171,2)</f>
        <v>0</v>
      </c>
      <c r="BL171" s="17" t="s">
        <v>180</v>
      </c>
      <c r="BM171" s="143" t="s">
        <v>1064</v>
      </c>
    </row>
    <row r="172" spans="2:65" s="1" customFormat="1" ht="24.2" customHeight="1">
      <c r="B172" s="32"/>
      <c r="C172" s="132" t="s">
        <v>815</v>
      </c>
      <c r="D172" s="132" t="s">
        <v>176</v>
      </c>
      <c r="E172" s="133" t="s">
        <v>1979</v>
      </c>
      <c r="F172" s="134" t="s">
        <v>1980</v>
      </c>
      <c r="G172" s="135" t="s">
        <v>812</v>
      </c>
      <c r="H172" s="136">
        <v>7</v>
      </c>
      <c r="I172" s="137"/>
      <c r="J172" s="138">
        <f>ROUND(I172*H172,2)</f>
        <v>0</v>
      </c>
      <c r="K172" s="134" t="s">
        <v>218</v>
      </c>
      <c r="L172" s="32"/>
      <c r="M172" s="139" t="s">
        <v>21</v>
      </c>
      <c r="N172" s="140" t="s">
        <v>44</v>
      </c>
      <c r="P172" s="141">
        <f>O172*H172</f>
        <v>0</v>
      </c>
      <c r="Q172" s="141">
        <v>0</v>
      </c>
      <c r="R172" s="141">
        <f>Q172*H172</f>
        <v>0</v>
      </c>
      <c r="S172" s="141">
        <v>0</v>
      </c>
      <c r="T172" s="142">
        <f>S172*H172</f>
        <v>0</v>
      </c>
      <c r="AR172" s="143" t="s">
        <v>180</v>
      </c>
      <c r="AT172" s="143" t="s">
        <v>176</v>
      </c>
      <c r="AU172" s="143" t="s">
        <v>82</v>
      </c>
      <c r="AY172" s="17" t="s">
        <v>174</v>
      </c>
      <c r="BE172" s="144">
        <f>IF(N172="základní",J172,0)</f>
        <v>0</v>
      </c>
      <c r="BF172" s="144">
        <f>IF(N172="snížená",J172,0)</f>
        <v>0</v>
      </c>
      <c r="BG172" s="144">
        <f>IF(N172="zákl. přenesená",J172,0)</f>
        <v>0</v>
      </c>
      <c r="BH172" s="144">
        <f>IF(N172="sníž. přenesená",J172,0)</f>
        <v>0</v>
      </c>
      <c r="BI172" s="144">
        <f>IF(N172="nulová",J172,0)</f>
        <v>0</v>
      </c>
      <c r="BJ172" s="17" t="s">
        <v>80</v>
      </c>
      <c r="BK172" s="144">
        <f>ROUND(I172*H172,2)</f>
        <v>0</v>
      </c>
      <c r="BL172" s="17" t="s">
        <v>180</v>
      </c>
      <c r="BM172" s="143" t="s">
        <v>1079</v>
      </c>
    </row>
    <row r="173" spans="2:65" s="11" customFormat="1" ht="22.9" customHeight="1">
      <c r="B173" s="120"/>
      <c r="D173" s="121" t="s">
        <v>72</v>
      </c>
      <c r="E173" s="130" t="s">
        <v>1981</v>
      </c>
      <c r="F173" s="130" t="s">
        <v>1982</v>
      </c>
      <c r="I173" s="123"/>
      <c r="J173" s="131">
        <f>BK173</f>
        <v>0</v>
      </c>
      <c r="L173" s="120"/>
      <c r="M173" s="125"/>
      <c r="P173" s="126">
        <f>P174</f>
        <v>0</v>
      </c>
      <c r="R173" s="126">
        <f>R174</f>
        <v>0</v>
      </c>
      <c r="T173" s="127">
        <f>T174</f>
        <v>0</v>
      </c>
      <c r="AR173" s="121" t="s">
        <v>80</v>
      </c>
      <c r="AT173" s="128" t="s">
        <v>72</v>
      </c>
      <c r="AU173" s="128" t="s">
        <v>80</v>
      </c>
      <c r="AY173" s="121" t="s">
        <v>174</v>
      </c>
      <c r="BK173" s="129">
        <f>BK174</f>
        <v>0</v>
      </c>
    </row>
    <row r="174" spans="2:65" s="1" customFormat="1" ht="24.2" customHeight="1">
      <c r="B174" s="32"/>
      <c r="C174" s="132" t="s">
        <v>819</v>
      </c>
      <c r="D174" s="132" t="s">
        <v>176</v>
      </c>
      <c r="E174" s="133" t="s">
        <v>1983</v>
      </c>
      <c r="F174" s="134" t="s">
        <v>1984</v>
      </c>
      <c r="G174" s="135" t="s">
        <v>812</v>
      </c>
      <c r="H174" s="136">
        <v>11</v>
      </c>
      <c r="I174" s="137"/>
      <c r="J174" s="138">
        <f>ROUND(I174*H174,2)</f>
        <v>0</v>
      </c>
      <c r="K174" s="134" t="s">
        <v>218</v>
      </c>
      <c r="L174" s="32"/>
      <c r="M174" s="139" t="s">
        <v>21</v>
      </c>
      <c r="N174" s="140" t="s">
        <v>44</v>
      </c>
      <c r="P174" s="141">
        <f>O174*H174</f>
        <v>0</v>
      </c>
      <c r="Q174" s="141">
        <v>0</v>
      </c>
      <c r="R174" s="141">
        <f>Q174*H174</f>
        <v>0</v>
      </c>
      <c r="S174" s="141">
        <v>0</v>
      </c>
      <c r="T174" s="142">
        <f>S174*H174</f>
        <v>0</v>
      </c>
      <c r="AR174" s="143" t="s">
        <v>180</v>
      </c>
      <c r="AT174" s="143" t="s">
        <v>176</v>
      </c>
      <c r="AU174" s="143" t="s">
        <v>82</v>
      </c>
      <c r="AY174" s="17" t="s">
        <v>174</v>
      </c>
      <c r="BE174" s="144">
        <f>IF(N174="základní",J174,0)</f>
        <v>0</v>
      </c>
      <c r="BF174" s="144">
        <f>IF(N174="snížená",J174,0)</f>
        <v>0</v>
      </c>
      <c r="BG174" s="144">
        <f>IF(N174="zákl. přenesená",J174,0)</f>
        <v>0</v>
      </c>
      <c r="BH174" s="144">
        <f>IF(N174="sníž. přenesená",J174,0)</f>
        <v>0</v>
      </c>
      <c r="BI174" s="144">
        <f>IF(N174="nulová",J174,0)</f>
        <v>0</v>
      </c>
      <c r="BJ174" s="17" t="s">
        <v>80</v>
      </c>
      <c r="BK174" s="144">
        <f>ROUND(I174*H174,2)</f>
        <v>0</v>
      </c>
      <c r="BL174" s="17" t="s">
        <v>180</v>
      </c>
      <c r="BM174" s="143" t="s">
        <v>1093</v>
      </c>
    </row>
    <row r="175" spans="2:65" s="11" customFormat="1" ht="22.9" customHeight="1">
      <c r="B175" s="120"/>
      <c r="D175" s="121" t="s">
        <v>72</v>
      </c>
      <c r="E175" s="130" t="s">
        <v>1985</v>
      </c>
      <c r="F175" s="130" t="s">
        <v>1986</v>
      </c>
      <c r="I175" s="123"/>
      <c r="J175" s="131">
        <f>BK175</f>
        <v>0</v>
      </c>
      <c r="L175" s="120"/>
      <c r="M175" s="125"/>
      <c r="P175" s="126">
        <f>SUM(P176:P181)</f>
        <v>0</v>
      </c>
      <c r="R175" s="126">
        <f>SUM(R176:R181)</f>
        <v>0</v>
      </c>
      <c r="T175" s="127">
        <f>SUM(T176:T181)</f>
        <v>0</v>
      </c>
      <c r="AR175" s="121" t="s">
        <v>80</v>
      </c>
      <c r="AT175" s="128" t="s">
        <v>72</v>
      </c>
      <c r="AU175" s="128" t="s">
        <v>80</v>
      </c>
      <c r="AY175" s="121" t="s">
        <v>174</v>
      </c>
      <c r="BK175" s="129">
        <f>SUM(BK176:BK181)</f>
        <v>0</v>
      </c>
    </row>
    <row r="176" spans="2:65" s="1" customFormat="1" ht="24.2" customHeight="1">
      <c r="B176" s="32"/>
      <c r="C176" s="132" t="s">
        <v>823</v>
      </c>
      <c r="D176" s="132" t="s">
        <v>176</v>
      </c>
      <c r="E176" s="133" t="s">
        <v>1987</v>
      </c>
      <c r="F176" s="134" t="s">
        <v>1988</v>
      </c>
      <c r="G176" s="135" t="s">
        <v>812</v>
      </c>
      <c r="H176" s="136">
        <v>290</v>
      </c>
      <c r="I176" s="137"/>
      <c r="J176" s="138">
        <f t="shared" ref="J176:J181" si="20">ROUND(I176*H176,2)</f>
        <v>0</v>
      </c>
      <c r="K176" s="134" t="s">
        <v>218</v>
      </c>
      <c r="L176" s="32"/>
      <c r="M176" s="139" t="s">
        <v>21</v>
      </c>
      <c r="N176" s="140" t="s">
        <v>44</v>
      </c>
      <c r="P176" s="141">
        <f t="shared" ref="P176:P181" si="21">O176*H176</f>
        <v>0</v>
      </c>
      <c r="Q176" s="141">
        <v>0</v>
      </c>
      <c r="R176" s="141">
        <f t="shared" ref="R176:R181" si="22">Q176*H176</f>
        <v>0</v>
      </c>
      <c r="S176" s="141">
        <v>0</v>
      </c>
      <c r="T176" s="142">
        <f t="shared" ref="T176:T181" si="23">S176*H176</f>
        <v>0</v>
      </c>
      <c r="AR176" s="143" t="s">
        <v>180</v>
      </c>
      <c r="AT176" s="143" t="s">
        <v>176</v>
      </c>
      <c r="AU176" s="143" t="s">
        <v>82</v>
      </c>
      <c r="AY176" s="17" t="s">
        <v>174</v>
      </c>
      <c r="BE176" s="144">
        <f t="shared" ref="BE176:BE181" si="24">IF(N176="základní",J176,0)</f>
        <v>0</v>
      </c>
      <c r="BF176" s="144">
        <f t="shared" ref="BF176:BF181" si="25">IF(N176="snížená",J176,0)</f>
        <v>0</v>
      </c>
      <c r="BG176" s="144">
        <f t="shared" ref="BG176:BG181" si="26">IF(N176="zákl. přenesená",J176,0)</f>
        <v>0</v>
      </c>
      <c r="BH176" s="144">
        <f t="shared" ref="BH176:BH181" si="27">IF(N176="sníž. přenesená",J176,0)</f>
        <v>0</v>
      </c>
      <c r="BI176" s="144">
        <f t="shared" ref="BI176:BI181" si="28">IF(N176="nulová",J176,0)</f>
        <v>0</v>
      </c>
      <c r="BJ176" s="17" t="s">
        <v>80</v>
      </c>
      <c r="BK176" s="144">
        <f t="shared" ref="BK176:BK181" si="29">ROUND(I176*H176,2)</f>
        <v>0</v>
      </c>
      <c r="BL176" s="17" t="s">
        <v>180</v>
      </c>
      <c r="BM176" s="143" t="s">
        <v>1098</v>
      </c>
    </row>
    <row r="177" spans="2:65" s="1" customFormat="1" ht="24.2" customHeight="1">
      <c r="B177" s="32"/>
      <c r="C177" s="132" t="s">
        <v>827</v>
      </c>
      <c r="D177" s="132" t="s">
        <v>176</v>
      </c>
      <c r="E177" s="133" t="s">
        <v>1989</v>
      </c>
      <c r="F177" s="134" t="s">
        <v>1990</v>
      </c>
      <c r="G177" s="135" t="s">
        <v>812</v>
      </c>
      <c r="H177" s="136">
        <v>242</v>
      </c>
      <c r="I177" s="137"/>
      <c r="J177" s="138">
        <f t="shared" si="20"/>
        <v>0</v>
      </c>
      <c r="K177" s="134" t="s">
        <v>218</v>
      </c>
      <c r="L177" s="32"/>
      <c r="M177" s="139" t="s">
        <v>21</v>
      </c>
      <c r="N177" s="140" t="s">
        <v>44</v>
      </c>
      <c r="P177" s="141">
        <f t="shared" si="21"/>
        <v>0</v>
      </c>
      <c r="Q177" s="141">
        <v>0</v>
      </c>
      <c r="R177" s="141">
        <f t="shared" si="22"/>
        <v>0</v>
      </c>
      <c r="S177" s="141">
        <v>0</v>
      </c>
      <c r="T177" s="142">
        <f t="shared" si="23"/>
        <v>0</v>
      </c>
      <c r="AR177" s="143" t="s">
        <v>180</v>
      </c>
      <c r="AT177" s="143" t="s">
        <v>176</v>
      </c>
      <c r="AU177" s="143" t="s">
        <v>82</v>
      </c>
      <c r="AY177" s="17" t="s">
        <v>174</v>
      </c>
      <c r="BE177" s="144">
        <f t="shared" si="24"/>
        <v>0</v>
      </c>
      <c r="BF177" s="144">
        <f t="shared" si="25"/>
        <v>0</v>
      </c>
      <c r="BG177" s="144">
        <f t="shared" si="26"/>
        <v>0</v>
      </c>
      <c r="BH177" s="144">
        <f t="shared" si="27"/>
        <v>0</v>
      </c>
      <c r="BI177" s="144">
        <f t="shared" si="28"/>
        <v>0</v>
      </c>
      <c r="BJ177" s="17" t="s">
        <v>80</v>
      </c>
      <c r="BK177" s="144">
        <f t="shared" si="29"/>
        <v>0</v>
      </c>
      <c r="BL177" s="17" t="s">
        <v>180</v>
      </c>
      <c r="BM177" s="143" t="s">
        <v>1105</v>
      </c>
    </row>
    <row r="178" spans="2:65" s="1" customFormat="1" ht="24.2" customHeight="1">
      <c r="B178" s="32"/>
      <c r="C178" s="132" t="s">
        <v>831</v>
      </c>
      <c r="D178" s="132" t="s">
        <v>176</v>
      </c>
      <c r="E178" s="133" t="s">
        <v>1991</v>
      </c>
      <c r="F178" s="134" t="s">
        <v>1992</v>
      </c>
      <c r="G178" s="135" t="s">
        <v>812</v>
      </c>
      <c r="H178" s="136">
        <v>64</v>
      </c>
      <c r="I178" s="137"/>
      <c r="J178" s="138">
        <f t="shared" si="20"/>
        <v>0</v>
      </c>
      <c r="K178" s="134" t="s">
        <v>218</v>
      </c>
      <c r="L178" s="32"/>
      <c r="M178" s="139" t="s">
        <v>21</v>
      </c>
      <c r="N178" s="140" t="s">
        <v>44</v>
      </c>
      <c r="P178" s="141">
        <f t="shared" si="21"/>
        <v>0</v>
      </c>
      <c r="Q178" s="141">
        <v>0</v>
      </c>
      <c r="R178" s="141">
        <f t="shared" si="22"/>
        <v>0</v>
      </c>
      <c r="S178" s="141">
        <v>0</v>
      </c>
      <c r="T178" s="142">
        <f t="shared" si="23"/>
        <v>0</v>
      </c>
      <c r="AR178" s="143" t="s">
        <v>180</v>
      </c>
      <c r="AT178" s="143" t="s">
        <v>176</v>
      </c>
      <c r="AU178" s="143" t="s">
        <v>82</v>
      </c>
      <c r="AY178" s="17" t="s">
        <v>174</v>
      </c>
      <c r="BE178" s="144">
        <f t="shared" si="24"/>
        <v>0</v>
      </c>
      <c r="BF178" s="144">
        <f t="shared" si="25"/>
        <v>0</v>
      </c>
      <c r="BG178" s="144">
        <f t="shared" si="26"/>
        <v>0</v>
      </c>
      <c r="BH178" s="144">
        <f t="shared" si="27"/>
        <v>0</v>
      </c>
      <c r="BI178" s="144">
        <f t="shared" si="28"/>
        <v>0</v>
      </c>
      <c r="BJ178" s="17" t="s">
        <v>80</v>
      </c>
      <c r="BK178" s="144">
        <f t="shared" si="29"/>
        <v>0</v>
      </c>
      <c r="BL178" s="17" t="s">
        <v>180</v>
      </c>
      <c r="BM178" s="143" t="s">
        <v>1115</v>
      </c>
    </row>
    <row r="179" spans="2:65" s="1" customFormat="1" ht="24.2" customHeight="1">
      <c r="B179" s="32"/>
      <c r="C179" s="132" t="s">
        <v>835</v>
      </c>
      <c r="D179" s="132" t="s">
        <v>176</v>
      </c>
      <c r="E179" s="133" t="s">
        <v>1993</v>
      </c>
      <c r="F179" s="134" t="s">
        <v>1994</v>
      </c>
      <c r="G179" s="135" t="s">
        <v>812</v>
      </c>
      <c r="H179" s="136">
        <v>12</v>
      </c>
      <c r="I179" s="137"/>
      <c r="J179" s="138">
        <f t="shared" si="20"/>
        <v>0</v>
      </c>
      <c r="K179" s="134" t="s">
        <v>218</v>
      </c>
      <c r="L179" s="32"/>
      <c r="M179" s="139" t="s">
        <v>21</v>
      </c>
      <c r="N179" s="140" t="s">
        <v>44</v>
      </c>
      <c r="P179" s="141">
        <f t="shared" si="21"/>
        <v>0</v>
      </c>
      <c r="Q179" s="141">
        <v>0</v>
      </c>
      <c r="R179" s="141">
        <f t="shared" si="22"/>
        <v>0</v>
      </c>
      <c r="S179" s="141">
        <v>0</v>
      </c>
      <c r="T179" s="142">
        <f t="shared" si="23"/>
        <v>0</v>
      </c>
      <c r="AR179" s="143" t="s">
        <v>180</v>
      </c>
      <c r="AT179" s="143" t="s">
        <v>176</v>
      </c>
      <c r="AU179" s="143" t="s">
        <v>82</v>
      </c>
      <c r="AY179" s="17" t="s">
        <v>174</v>
      </c>
      <c r="BE179" s="144">
        <f t="shared" si="24"/>
        <v>0</v>
      </c>
      <c r="BF179" s="144">
        <f t="shared" si="25"/>
        <v>0</v>
      </c>
      <c r="BG179" s="144">
        <f t="shared" si="26"/>
        <v>0</v>
      </c>
      <c r="BH179" s="144">
        <f t="shared" si="27"/>
        <v>0</v>
      </c>
      <c r="BI179" s="144">
        <f t="shared" si="28"/>
        <v>0</v>
      </c>
      <c r="BJ179" s="17" t="s">
        <v>80</v>
      </c>
      <c r="BK179" s="144">
        <f t="shared" si="29"/>
        <v>0</v>
      </c>
      <c r="BL179" s="17" t="s">
        <v>180</v>
      </c>
      <c r="BM179" s="143" t="s">
        <v>1161</v>
      </c>
    </row>
    <row r="180" spans="2:65" s="1" customFormat="1" ht="16.5" customHeight="1">
      <c r="B180" s="32"/>
      <c r="C180" s="132" t="s">
        <v>841</v>
      </c>
      <c r="D180" s="132" t="s">
        <v>176</v>
      </c>
      <c r="E180" s="133" t="s">
        <v>1995</v>
      </c>
      <c r="F180" s="134" t="s">
        <v>1996</v>
      </c>
      <c r="G180" s="135" t="s">
        <v>812</v>
      </c>
      <c r="H180" s="136">
        <v>760</v>
      </c>
      <c r="I180" s="137"/>
      <c r="J180" s="138">
        <f t="shared" si="20"/>
        <v>0</v>
      </c>
      <c r="K180" s="134" t="s">
        <v>218</v>
      </c>
      <c r="L180" s="32"/>
      <c r="M180" s="139" t="s">
        <v>21</v>
      </c>
      <c r="N180" s="140" t="s">
        <v>44</v>
      </c>
      <c r="P180" s="141">
        <f t="shared" si="21"/>
        <v>0</v>
      </c>
      <c r="Q180" s="141">
        <v>0</v>
      </c>
      <c r="R180" s="141">
        <f t="shared" si="22"/>
        <v>0</v>
      </c>
      <c r="S180" s="141">
        <v>0</v>
      </c>
      <c r="T180" s="142">
        <f t="shared" si="23"/>
        <v>0</v>
      </c>
      <c r="AR180" s="143" t="s">
        <v>180</v>
      </c>
      <c r="AT180" s="143" t="s">
        <v>176</v>
      </c>
      <c r="AU180" s="143" t="s">
        <v>82</v>
      </c>
      <c r="AY180" s="17" t="s">
        <v>174</v>
      </c>
      <c r="BE180" s="144">
        <f t="shared" si="24"/>
        <v>0</v>
      </c>
      <c r="BF180" s="144">
        <f t="shared" si="25"/>
        <v>0</v>
      </c>
      <c r="BG180" s="144">
        <f t="shared" si="26"/>
        <v>0</v>
      </c>
      <c r="BH180" s="144">
        <f t="shared" si="27"/>
        <v>0</v>
      </c>
      <c r="BI180" s="144">
        <f t="shared" si="28"/>
        <v>0</v>
      </c>
      <c r="BJ180" s="17" t="s">
        <v>80</v>
      </c>
      <c r="BK180" s="144">
        <f t="shared" si="29"/>
        <v>0</v>
      </c>
      <c r="BL180" s="17" t="s">
        <v>180</v>
      </c>
      <c r="BM180" s="143" t="s">
        <v>1171</v>
      </c>
    </row>
    <row r="181" spans="2:65" s="1" customFormat="1" ht="16.5" customHeight="1">
      <c r="B181" s="32"/>
      <c r="C181" s="132" t="s">
        <v>847</v>
      </c>
      <c r="D181" s="132" t="s">
        <v>176</v>
      </c>
      <c r="E181" s="133" t="s">
        <v>1997</v>
      </c>
      <c r="F181" s="134" t="s">
        <v>1998</v>
      </c>
      <c r="G181" s="135" t="s">
        <v>812</v>
      </c>
      <c r="H181" s="136">
        <v>30</v>
      </c>
      <c r="I181" s="137"/>
      <c r="J181" s="138">
        <f t="shared" si="20"/>
        <v>0</v>
      </c>
      <c r="K181" s="134" t="s">
        <v>218</v>
      </c>
      <c r="L181" s="32"/>
      <c r="M181" s="139" t="s">
        <v>21</v>
      </c>
      <c r="N181" s="140" t="s">
        <v>44</v>
      </c>
      <c r="P181" s="141">
        <f t="shared" si="21"/>
        <v>0</v>
      </c>
      <c r="Q181" s="141">
        <v>0</v>
      </c>
      <c r="R181" s="141">
        <f t="shared" si="22"/>
        <v>0</v>
      </c>
      <c r="S181" s="141">
        <v>0</v>
      </c>
      <c r="T181" s="142">
        <f t="shared" si="23"/>
        <v>0</v>
      </c>
      <c r="AR181" s="143" t="s">
        <v>180</v>
      </c>
      <c r="AT181" s="143" t="s">
        <v>176</v>
      </c>
      <c r="AU181" s="143" t="s">
        <v>82</v>
      </c>
      <c r="AY181" s="17" t="s">
        <v>174</v>
      </c>
      <c r="BE181" s="144">
        <f t="shared" si="24"/>
        <v>0</v>
      </c>
      <c r="BF181" s="144">
        <f t="shared" si="25"/>
        <v>0</v>
      </c>
      <c r="BG181" s="144">
        <f t="shared" si="26"/>
        <v>0</v>
      </c>
      <c r="BH181" s="144">
        <f t="shared" si="27"/>
        <v>0</v>
      </c>
      <c r="BI181" s="144">
        <f t="shared" si="28"/>
        <v>0</v>
      </c>
      <c r="BJ181" s="17" t="s">
        <v>80</v>
      </c>
      <c r="BK181" s="144">
        <f t="shared" si="29"/>
        <v>0</v>
      </c>
      <c r="BL181" s="17" t="s">
        <v>180</v>
      </c>
      <c r="BM181" s="143" t="s">
        <v>1197</v>
      </c>
    </row>
    <row r="182" spans="2:65" s="11" customFormat="1" ht="22.9" customHeight="1">
      <c r="B182" s="120"/>
      <c r="D182" s="121" t="s">
        <v>72</v>
      </c>
      <c r="E182" s="130" t="s">
        <v>1999</v>
      </c>
      <c r="F182" s="130" t="s">
        <v>2000</v>
      </c>
      <c r="I182" s="123"/>
      <c r="J182" s="131">
        <f>BK182</f>
        <v>0</v>
      </c>
      <c r="L182" s="120"/>
      <c r="M182" s="125"/>
      <c r="P182" s="126">
        <f>SUM(P183:P220)</f>
        <v>0</v>
      </c>
      <c r="R182" s="126">
        <f>SUM(R183:R220)</f>
        <v>0</v>
      </c>
      <c r="T182" s="127">
        <f>SUM(T183:T220)</f>
        <v>0</v>
      </c>
      <c r="AR182" s="121" t="s">
        <v>80</v>
      </c>
      <c r="AT182" s="128" t="s">
        <v>72</v>
      </c>
      <c r="AU182" s="128" t="s">
        <v>80</v>
      </c>
      <c r="AY182" s="121" t="s">
        <v>174</v>
      </c>
      <c r="BK182" s="129">
        <f>SUM(BK183:BK220)</f>
        <v>0</v>
      </c>
    </row>
    <row r="183" spans="2:65" s="1" customFormat="1" ht="16.5" customHeight="1">
      <c r="B183" s="32"/>
      <c r="C183" s="132" t="s">
        <v>852</v>
      </c>
      <c r="D183" s="132" t="s">
        <v>176</v>
      </c>
      <c r="E183" s="133" t="s">
        <v>2001</v>
      </c>
      <c r="F183" s="134" t="s">
        <v>2002</v>
      </c>
      <c r="G183" s="135" t="s">
        <v>431</v>
      </c>
      <c r="H183" s="136">
        <v>495</v>
      </c>
      <c r="I183" s="137"/>
      <c r="J183" s="138">
        <f t="shared" ref="J183:J220" si="30">ROUND(I183*H183,2)</f>
        <v>0</v>
      </c>
      <c r="K183" s="134" t="s">
        <v>218</v>
      </c>
      <c r="L183" s="32"/>
      <c r="M183" s="139" t="s">
        <v>21</v>
      </c>
      <c r="N183" s="140" t="s">
        <v>44</v>
      </c>
      <c r="P183" s="141">
        <f t="shared" ref="P183:P220" si="31">O183*H183</f>
        <v>0</v>
      </c>
      <c r="Q183" s="141">
        <v>0</v>
      </c>
      <c r="R183" s="141">
        <f t="shared" ref="R183:R220" si="32">Q183*H183</f>
        <v>0</v>
      </c>
      <c r="S183" s="141">
        <v>0</v>
      </c>
      <c r="T183" s="142">
        <f t="shared" ref="T183:T220" si="33">S183*H183</f>
        <v>0</v>
      </c>
      <c r="AR183" s="143" t="s">
        <v>180</v>
      </c>
      <c r="AT183" s="143" t="s">
        <v>176</v>
      </c>
      <c r="AU183" s="143" t="s">
        <v>82</v>
      </c>
      <c r="AY183" s="17" t="s">
        <v>174</v>
      </c>
      <c r="BE183" s="144">
        <f t="shared" ref="BE183:BE220" si="34">IF(N183="základní",J183,0)</f>
        <v>0</v>
      </c>
      <c r="BF183" s="144">
        <f t="shared" ref="BF183:BF220" si="35">IF(N183="snížená",J183,0)</f>
        <v>0</v>
      </c>
      <c r="BG183" s="144">
        <f t="shared" ref="BG183:BG220" si="36">IF(N183="zákl. přenesená",J183,0)</f>
        <v>0</v>
      </c>
      <c r="BH183" s="144">
        <f t="shared" ref="BH183:BH220" si="37">IF(N183="sníž. přenesená",J183,0)</f>
        <v>0</v>
      </c>
      <c r="BI183" s="144">
        <f t="shared" ref="BI183:BI220" si="38">IF(N183="nulová",J183,0)</f>
        <v>0</v>
      </c>
      <c r="BJ183" s="17" t="s">
        <v>80</v>
      </c>
      <c r="BK183" s="144">
        <f t="shared" ref="BK183:BK220" si="39">ROUND(I183*H183,2)</f>
        <v>0</v>
      </c>
      <c r="BL183" s="17" t="s">
        <v>180</v>
      </c>
      <c r="BM183" s="143" t="s">
        <v>1209</v>
      </c>
    </row>
    <row r="184" spans="2:65" s="1" customFormat="1" ht="16.5" customHeight="1">
      <c r="B184" s="32"/>
      <c r="C184" s="132" t="s">
        <v>857</v>
      </c>
      <c r="D184" s="132" t="s">
        <v>176</v>
      </c>
      <c r="E184" s="133" t="s">
        <v>2003</v>
      </c>
      <c r="F184" s="134" t="s">
        <v>2004</v>
      </c>
      <c r="G184" s="135" t="s">
        <v>431</v>
      </c>
      <c r="H184" s="136">
        <v>165</v>
      </c>
      <c r="I184" s="137"/>
      <c r="J184" s="138">
        <f t="shared" si="30"/>
        <v>0</v>
      </c>
      <c r="K184" s="134" t="s">
        <v>218</v>
      </c>
      <c r="L184" s="32"/>
      <c r="M184" s="139" t="s">
        <v>21</v>
      </c>
      <c r="N184" s="140" t="s">
        <v>44</v>
      </c>
      <c r="P184" s="141">
        <f t="shared" si="31"/>
        <v>0</v>
      </c>
      <c r="Q184" s="141">
        <v>0</v>
      </c>
      <c r="R184" s="141">
        <f t="shared" si="32"/>
        <v>0</v>
      </c>
      <c r="S184" s="141">
        <v>0</v>
      </c>
      <c r="T184" s="142">
        <f t="shared" si="33"/>
        <v>0</v>
      </c>
      <c r="AR184" s="143" t="s">
        <v>180</v>
      </c>
      <c r="AT184" s="143" t="s">
        <v>176</v>
      </c>
      <c r="AU184" s="143" t="s">
        <v>82</v>
      </c>
      <c r="AY184" s="17" t="s">
        <v>174</v>
      </c>
      <c r="BE184" s="144">
        <f t="shared" si="34"/>
        <v>0</v>
      </c>
      <c r="BF184" s="144">
        <f t="shared" si="35"/>
        <v>0</v>
      </c>
      <c r="BG184" s="144">
        <f t="shared" si="36"/>
        <v>0</v>
      </c>
      <c r="BH184" s="144">
        <f t="shared" si="37"/>
        <v>0</v>
      </c>
      <c r="BI184" s="144">
        <f t="shared" si="38"/>
        <v>0</v>
      </c>
      <c r="BJ184" s="17" t="s">
        <v>80</v>
      </c>
      <c r="BK184" s="144">
        <f t="shared" si="39"/>
        <v>0</v>
      </c>
      <c r="BL184" s="17" t="s">
        <v>180</v>
      </c>
      <c r="BM184" s="143" t="s">
        <v>1220</v>
      </c>
    </row>
    <row r="185" spans="2:65" s="1" customFormat="1" ht="16.5" customHeight="1">
      <c r="B185" s="32"/>
      <c r="C185" s="132" t="s">
        <v>862</v>
      </c>
      <c r="D185" s="132" t="s">
        <v>176</v>
      </c>
      <c r="E185" s="133" t="s">
        <v>2005</v>
      </c>
      <c r="F185" s="134" t="s">
        <v>2006</v>
      </c>
      <c r="G185" s="135" t="s">
        <v>431</v>
      </c>
      <c r="H185" s="136">
        <v>528</v>
      </c>
      <c r="I185" s="137"/>
      <c r="J185" s="138">
        <f t="shared" si="30"/>
        <v>0</v>
      </c>
      <c r="K185" s="134" t="s">
        <v>218</v>
      </c>
      <c r="L185" s="32"/>
      <c r="M185" s="139" t="s">
        <v>21</v>
      </c>
      <c r="N185" s="140" t="s">
        <v>44</v>
      </c>
      <c r="P185" s="141">
        <f t="shared" si="31"/>
        <v>0</v>
      </c>
      <c r="Q185" s="141">
        <v>0</v>
      </c>
      <c r="R185" s="141">
        <f t="shared" si="32"/>
        <v>0</v>
      </c>
      <c r="S185" s="141">
        <v>0</v>
      </c>
      <c r="T185" s="142">
        <f t="shared" si="33"/>
        <v>0</v>
      </c>
      <c r="AR185" s="143" t="s">
        <v>180</v>
      </c>
      <c r="AT185" s="143" t="s">
        <v>176</v>
      </c>
      <c r="AU185" s="143" t="s">
        <v>82</v>
      </c>
      <c r="AY185" s="17" t="s">
        <v>174</v>
      </c>
      <c r="BE185" s="144">
        <f t="shared" si="34"/>
        <v>0</v>
      </c>
      <c r="BF185" s="144">
        <f t="shared" si="35"/>
        <v>0</v>
      </c>
      <c r="BG185" s="144">
        <f t="shared" si="36"/>
        <v>0</v>
      </c>
      <c r="BH185" s="144">
        <f t="shared" si="37"/>
        <v>0</v>
      </c>
      <c r="BI185" s="144">
        <f t="shared" si="38"/>
        <v>0</v>
      </c>
      <c r="BJ185" s="17" t="s">
        <v>80</v>
      </c>
      <c r="BK185" s="144">
        <f t="shared" si="39"/>
        <v>0</v>
      </c>
      <c r="BL185" s="17" t="s">
        <v>180</v>
      </c>
      <c r="BM185" s="143" t="s">
        <v>1265</v>
      </c>
    </row>
    <row r="186" spans="2:65" s="1" customFormat="1" ht="16.5" customHeight="1">
      <c r="B186" s="32"/>
      <c r="C186" s="132" t="s">
        <v>881</v>
      </c>
      <c r="D186" s="132" t="s">
        <v>176</v>
      </c>
      <c r="E186" s="133" t="s">
        <v>2007</v>
      </c>
      <c r="F186" s="134" t="s">
        <v>2008</v>
      </c>
      <c r="G186" s="135" t="s">
        <v>431</v>
      </c>
      <c r="H186" s="136">
        <v>176</v>
      </c>
      <c r="I186" s="137"/>
      <c r="J186" s="138">
        <f t="shared" si="30"/>
        <v>0</v>
      </c>
      <c r="K186" s="134" t="s">
        <v>218</v>
      </c>
      <c r="L186" s="32"/>
      <c r="M186" s="139" t="s">
        <v>21</v>
      </c>
      <c r="N186" s="140" t="s">
        <v>44</v>
      </c>
      <c r="P186" s="141">
        <f t="shared" si="31"/>
        <v>0</v>
      </c>
      <c r="Q186" s="141">
        <v>0</v>
      </c>
      <c r="R186" s="141">
        <f t="shared" si="32"/>
        <v>0</v>
      </c>
      <c r="S186" s="141">
        <v>0</v>
      </c>
      <c r="T186" s="142">
        <f t="shared" si="33"/>
        <v>0</v>
      </c>
      <c r="AR186" s="143" t="s">
        <v>180</v>
      </c>
      <c r="AT186" s="143" t="s">
        <v>176</v>
      </c>
      <c r="AU186" s="143" t="s">
        <v>82</v>
      </c>
      <c r="AY186" s="17" t="s">
        <v>174</v>
      </c>
      <c r="BE186" s="144">
        <f t="shared" si="34"/>
        <v>0</v>
      </c>
      <c r="BF186" s="144">
        <f t="shared" si="35"/>
        <v>0</v>
      </c>
      <c r="BG186" s="144">
        <f t="shared" si="36"/>
        <v>0</v>
      </c>
      <c r="BH186" s="144">
        <f t="shared" si="37"/>
        <v>0</v>
      </c>
      <c r="BI186" s="144">
        <f t="shared" si="38"/>
        <v>0</v>
      </c>
      <c r="BJ186" s="17" t="s">
        <v>80</v>
      </c>
      <c r="BK186" s="144">
        <f t="shared" si="39"/>
        <v>0</v>
      </c>
      <c r="BL186" s="17" t="s">
        <v>180</v>
      </c>
      <c r="BM186" s="143" t="s">
        <v>1273</v>
      </c>
    </row>
    <row r="187" spans="2:65" s="1" customFormat="1" ht="16.5" customHeight="1">
      <c r="B187" s="32"/>
      <c r="C187" s="132" t="s">
        <v>886</v>
      </c>
      <c r="D187" s="132" t="s">
        <v>176</v>
      </c>
      <c r="E187" s="133" t="s">
        <v>2009</v>
      </c>
      <c r="F187" s="134" t="s">
        <v>2010</v>
      </c>
      <c r="G187" s="135" t="s">
        <v>431</v>
      </c>
      <c r="H187" s="136">
        <v>176</v>
      </c>
      <c r="I187" s="137"/>
      <c r="J187" s="138">
        <f t="shared" si="30"/>
        <v>0</v>
      </c>
      <c r="K187" s="134" t="s">
        <v>218</v>
      </c>
      <c r="L187" s="32"/>
      <c r="M187" s="139" t="s">
        <v>21</v>
      </c>
      <c r="N187" s="140" t="s">
        <v>44</v>
      </c>
      <c r="P187" s="141">
        <f t="shared" si="31"/>
        <v>0</v>
      </c>
      <c r="Q187" s="141">
        <v>0</v>
      </c>
      <c r="R187" s="141">
        <f t="shared" si="32"/>
        <v>0</v>
      </c>
      <c r="S187" s="141">
        <v>0</v>
      </c>
      <c r="T187" s="142">
        <f t="shared" si="33"/>
        <v>0</v>
      </c>
      <c r="AR187" s="143" t="s">
        <v>180</v>
      </c>
      <c r="AT187" s="143" t="s">
        <v>176</v>
      </c>
      <c r="AU187" s="143" t="s">
        <v>82</v>
      </c>
      <c r="AY187" s="17" t="s">
        <v>174</v>
      </c>
      <c r="BE187" s="144">
        <f t="shared" si="34"/>
        <v>0</v>
      </c>
      <c r="BF187" s="144">
        <f t="shared" si="35"/>
        <v>0</v>
      </c>
      <c r="BG187" s="144">
        <f t="shared" si="36"/>
        <v>0</v>
      </c>
      <c r="BH187" s="144">
        <f t="shared" si="37"/>
        <v>0</v>
      </c>
      <c r="BI187" s="144">
        <f t="shared" si="38"/>
        <v>0</v>
      </c>
      <c r="BJ187" s="17" t="s">
        <v>80</v>
      </c>
      <c r="BK187" s="144">
        <f t="shared" si="39"/>
        <v>0</v>
      </c>
      <c r="BL187" s="17" t="s">
        <v>180</v>
      </c>
      <c r="BM187" s="143" t="s">
        <v>1282</v>
      </c>
    </row>
    <row r="188" spans="2:65" s="1" customFormat="1" ht="24.2" customHeight="1">
      <c r="B188" s="32"/>
      <c r="C188" s="132" t="s">
        <v>892</v>
      </c>
      <c r="D188" s="132" t="s">
        <v>176</v>
      </c>
      <c r="E188" s="133" t="s">
        <v>2011</v>
      </c>
      <c r="F188" s="134" t="s">
        <v>2012</v>
      </c>
      <c r="G188" s="135" t="s">
        <v>812</v>
      </c>
      <c r="H188" s="136">
        <v>2</v>
      </c>
      <c r="I188" s="137"/>
      <c r="J188" s="138">
        <f t="shared" si="30"/>
        <v>0</v>
      </c>
      <c r="K188" s="134" t="s">
        <v>218</v>
      </c>
      <c r="L188" s="32"/>
      <c r="M188" s="139" t="s">
        <v>21</v>
      </c>
      <c r="N188" s="140" t="s">
        <v>44</v>
      </c>
      <c r="P188" s="141">
        <f t="shared" si="31"/>
        <v>0</v>
      </c>
      <c r="Q188" s="141">
        <v>0</v>
      </c>
      <c r="R188" s="141">
        <f t="shared" si="32"/>
        <v>0</v>
      </c>
      <c r="S188" s="141">
        <v>0</v>
      </c>
      <c r="T188" s="142">
        <f t="shared" si="33"/>
        <v>0</v>
      </c>
      <c r="AR188" s="143" t="s">
        <v>180</v>
      </c>
      <c r="AT188" s="143" t="s">
        <v>176</v>
      </c>
      <c r="AU188" s="143" t="s">
        <v>82</v>
      </c>
      <c r="AY188" s="17" t="s">
        <v>174</v>
      </c>
      <c r="BE188" s="144">
        <f t="shared" si="34"/>
        <v>0</v>
      </c>
      <c r="BF188" s="144">
        <f t="shared" si="35"/>
        <v>0</v>
      </c>
      <c r="BG188" s="144">
        <f t="shared" si="36"/>
        <v>0</v>
      </c>
      <c r="BH188" s="144">
        <f t="shared" si="37"/>
        <v>0</v>
      </c>
      <c r="BI188" s="144">
        <f t="shared" si="38"/>
        <v>0</v>
      </c>
      <c r="BJ188" s="17" t="s">
        <v>80</v>
      </c>
      <c r="BK188" s="144">
        <f t="shared" si="39"/>
        <v>0</v>
      </c>
      <c r="BL188" s="17" t="s">
        <v>180</v>
      </c>
      <c r="BM188" s="143" t="s">
        <v>1493</v>
      </c>
    </row>
    <row r="189" spans="2:65" s="1" customFormat="1" ht="16.5" customHeight="1">
      <c r="B189" s="32"/>
      <c r="C189" s="132" t="s">
        <v>897</v>
      </c>
      <c r="D189" s="132" t="s">
        <v>176</v>
      </c>
      <c r="E189" s="133" t="s">
        <v>2013</v>
      </c>
      <c r="F189" s="134" t="s">
        <v>2014</v>
      </c>
      <c r="G189" s="135" t="s">
        <v>431</v>
      </c>
      <c r="H189" s="136">
        <v>31</v>
      </c>
      <c r="I189" s="137"/>
      <c r="J189" s="138">
        <f t="shared" si="30"/>
        <v>0</v>
      </c>
      <c r="K189" s="134" t="s">
        <v>218</v>
      </c>
      <c r="L189" s="32"/>
      <c r="M189" s="139" t="s">
        <v>21</v>
      </c>
      <c r="N189" s="140" t="s">
        <v>44</v>
      </c>
      <c r="P189" s="141">
        <f t="shared" si="31"/>
        <v>0</v>
      </c>
      <c r="Q189" s="141">
        <v>0</v>
      </c>
      <c r="R189" s="141">
        <f t="shared" si="32"/>
        <v>0</v>
      </c>
      <c r="S189" s="141">
        <v>0</v>
      </c>
      <c r="T189" s="142">
        <f t="shared" si="33"/>
        <v>0</v>
      </c>
      <c r="AR189" s="143" t="s">
        <v>180</v>
      </c>
      <c r="AT189" s="143" t="s">
        <v>176</v>
      </c>
      <c r="AU189" s="143" t="s">
        <v>82</v>
      </c>
      <c r="AY189" s="17" t="s">
        <v>174</v>
      </c>
      <c r="BE189" s="144">
        <f t="shared" si="34"/>
        <v>0</v>
      </c>
      <c r="BF189" s="144">
        <f t="shared" si="35"/>
        <v>0</v>
      </c>
      <c r="BG189" s="144">
        <f t="shared" si="36"/>
        <v>0</v>
      </c>
      <c r="BH189" s="144">
        <f t="shared" si="37"/>
        <v>0</v>
      </c>
      <c r="BI189" s="144">
        <f t="shared" si="38"/>
        <v>0</v>
      </c>
      <c r="BJ189" s="17" t="s">
        <v>80</v>
      </c>
      <c r="BK189" s="144">
        <f t="shared" si="39"/>
        <v>0</v>
      </c>
      <c r="BL189" s="17" t="s">
        <v>180</v>
      </c>
      <c r="BM189" s="143" t="s">
        <v>1496</v>
      </c>
    </row>
    <row r="190" spans="2:65" s="1" customFormat="1" ht="16.5" customHeight="1">
      <c r="B190" s="32"/>
      <c r="C190" s="132" t="s">
        <v>903</v>
      </c>
      <c r="D190" s="132" t="s">
        <v>176</v>
      </c>
      <c r="E190" s="133" t="s">
        <v>2015</v>
      </c>
      <c r="F190" s="134" t="s">
        <v>2016</v>
      </c>
      <c r="G190" s="135" t="s">
        <v>431</v>
      </c>
      <c r="H190" s="136">
        <v>51</v>
      </c>
      <c r="I190" s="137"/>
      <c r="J190" s="138">
        <f t="shared" si="30"/>
        <v>0</v>
      </c>
      <c r="K190" s="134" t="s">
        <v>218</v>
      </c>
      <c r="L190" s="32"/>
      <c r="M190" s="139" t="s">
        <v>21</v>
      </c>
      <c r="N190" s="140" t="s">
        <v>44</v>
      </c>
      <c r="P190" s="141">
        <f t="shared" si="31"/>
        <v>0</v>
      </c>
      <c r="Q190" s="141">
        <v>0</v>
      </c>
      <c r="R190" s="141">
        <f t="shared" si="32"/>
        <v>0</v>
      </c>
      <c r="S190" s="141">
        <v>0</v>
      </c>
      <c r="T190" s="142">
        <f t="shared" si="33"/>
        <v>0</v>
      </c>
      <c r="AR190" s="143" t="s">
        <v>180</v>
      </c>
      <c r="AT190" s="143" t="s">
        <v>176</v>
      </c>
      <c r="AU190" s="143" t="s">
        <v>82</v>
      </c>
      <c r="AY190" s="17" t="s">
        <v>174</v>
      </c>
      <c r="BE190" s="144">
        <f t="shared" si="34"/>
        <v>0</v>
      </c>
      <c r="BF190" s="144">
        <f t="shared" si="35"/>
        <v>0</v>
      </c>
      <c r="BG190" s="144">
        <f t="shared" si="36"/>
        <v>0</v>
      </c>
      <c r="BH190" s="144">
        <f t="shared" si="37"/>
        <v>0</v>
      </c>
      <c r="BI190" s="144">
        <f t="shared" si="38"/>
        <v>0</v>
      </c>
      <c r="BJ190" s="17" t="s">
        <v>80</v>
      </c>
      <c r="BK190" s="144">
        <f t="shared" si="39"/>
        <v>0</v>
      </c>
      <c r="BL190" s="17" t="s">
        <v>180</v>
      </c>
      <c r="BM190" s="143" t="s">
        <v>1499</v>
      </c>
    </row>
    <row r="191" spans="2:65" s="1" customFormat="1" ht="16.5" customHeight="1">
      <c r="B191" s="32"/>
      <c r="C191" s="132" t="s">
        <v>908</v>
      </c>
      <c r="D191" s="132" t="s">
        <v>176</v>
      </c>
      <c r="E191" s="133" t="s">
        <v>2017</v>
      </c>
      <c r="F191" s="134" t="s">
        <v>2018</v>
      </c>
      <c r="G191" s="135" t="s">
        <v>431</v>
      </c>
      <c r="H191" s="136">
        <v>146</v>
      </c>
      <c r="I191" s="137"/>
      <c r="J191" s="138">
        <f t="shared" si="30"/>
        <v>0</v>
      </c>
      <c r="K191" s="134" t="s">
        <v>218</v>
      </c>
      <c r="L191" s="32"/>
      <c r="M191" s="139" t="s">
        <v>21</v>
      </c>
      <c r="N191" s="140" t="s">
        <v>44</v>
      </c>
      <c r="P191" s="141">
        <f t="shared" si="31"/>
        <v>0</v>
      </c>
      <c r="Q191" s="141">
        <v>0</v>
      </c>
      <c r="R191" s="141">
        <f t="shared" si="32"/>
        <v>0</v>
      </c>
      <c r="S191" s="141">
        <v>0</v>
      </c>
      <c r="T191" s="142">
        <f t="shared" si="33"/>
        <v>0</v>
      </c>
      <c r="AR191" s="143" t="s">
        <v>180</v>
      </c>
      <c r="AT191" s="143" t="s">
        <v>176</v>
      </c>
      <c r="AU191" s="143" t="s">
        <v>82</v>
      </c>
      <c r="AY191" s="17" t="s">
        <v>174</v>
      </c>
      <c r="BE191" s="144">
        <f t="shared" si="34"/>
        <v>0</v>
      </c>
      <c r="BF191" s="144">
        <f t="shared" si="35"/>
        <v>0</v>
      </c>
      <c r="BG191" s="144">
        <f t="shared" si="36"/>
        <v>0</v>
      </c>
      <c r="BH191" s="144">
        <f t="shared" si="37"/>
        <v>0</v>
      </c>
      <c r="BI191" s="144">
        <f t="shared" si="38"/>
        <v>0</v>
      </c>
      <c r="BJ191" s="17" t="s">
        <v>80</v>
      </c>
      <c r="BK191" s="144">
        <f t="shared" si="39"/>
        <v>0</v>
      </c>
      <c r="BL191" s="17" t="s">
        <v>180</v>
      </c>
      <c r="BM191" s="143" t="s">
        <v>1502</v>
      </c>
    </row>
    <row r="192" spans="2:65" s="1" customFormat="1" ht="16.5" customHeight="1">
      <c r="B192" s="32"/>
      <c r="C192" s="132" t="s">
        <v>913</v>
      </c>
      <c r="D192" s="132" t="s">
        <v>176</v>
      </c>
      <c r="E192" s="133" t="s">
        <v>2019</v>
      </c>
      <c r="F192" s="134" t="s">
        <v>2020</v>
      </c>
      <c r="G192" s="135" t="s">
        <v>431</v>
      </c>
      <c r="H192" s="136">
        <v>430</v>
      </c>
      <c r="I192" s="137"/>
      <c r="J192" s="138">
        <f t="shared" si="30"/>
        <v>0</v>
      </c>
      <c r="K192" s="134" t="s">
        <v>218</v>
      </c>
      <c r="L192" s="32"/>
      <c r="M192" s="139" t="s">
        <v>21</v>
      </c>
      <c r="N192" s="140" t="s">
        <v>44</v>
      </c>
      <c r="P192" s="141">
        <f t="shared" si="31"/>
        <v>0</v>
      </c>
      <c r="Q192" s="141">
        <v>0</v>
      </c>
      <c r="R192" s="141">
        <f t="shared" si="32"/>
        <v>0</v>
      </c>
      <c r="S192" s="141">
        <v>0</v>
      </c>
      <c r="T192" s="142">
        <f t="shared" si="33"/>
        <v>0</v>
      </c>
      <c r="AR192" s="143" t="s">
        <v>180</v>
      </c>
      <c r="AT192" s="143" t="s">
        <v>176</v>
      </c>
      <c r="AU192" s="143" t="s">
        <v>82</v>
      </c>
      <c r="AY192" s="17" t="s">
        <v>174</v>
      </c>
      <c r="BE192" s="144">
        <f t="shared" si="34"/>
        <v>0</v>
      </c>
      <c r="BF192" s="144">
        <f t="shared" si="35"/>
        <v>0</v>
      </c>
      <c r="BG192" s="144">
        <f t="shared" si="36"/>
        <v>0</v>
      </c>
      <c r="BH192" s="144">
        <f t="shared" si="37"/>
        <v>0</v>
      </c>
      <c r="BI192" s="144">
        <f t="shared" si="38"/>
        <v>0</v>
      </c>
      <c r="BJ192" s="17" t="s">
        <v>80</v>
      </c>
      <c r="BK192" s="144">
        <f t="shared" si="39"/>
        <v>0</v>
      </c>
      <c r="BL192" s="17" t="s">
        <v>180</v>
      </c>
      <c r="BM192" s="143" t="s">
        <v>1505</v>
      </c>
    </row>
    <row r="193" spans="2:65" s="1" customFormat="1" ht="16.5" customHeight="1">
      <c r="B193" s="32"/>
      <c r="C193" s="132" t="s">
        <v>919</v>
      </c>
      <c r="D193" s="132" t="s">
        <v>176</v>
      </c>
      <c r="E193" s="133" t="s">
        <v>2021</v>
      </c>
      <c r="F193" s="134" t="s">
        <v>2022</v>
      </c>
      <c r="G193" s="135" t="s">
        <v>431</v>
      </c>
      <c r="H193" s="136">
        <v>45</v>
      </c>
      <c r="I193" s="137"/>
      <c r="J193" s="138">
        <f t="shared" si="30"/>
        <v>0</v>
      </c>
      <c r="K193" s="134" t="s">
        <v>218</v>
      </c>
      <c r="L193" s="32"/>
      <c r="M193" s="139" t="s">
        <v>21</v>
      </c>
      <c r="N193" s="140" t="s">
        <v>44</v>
      </c>
      <c r="P193" s="141">
        <f t="shared" si="31"/>
        <v>0</v>
      </c>
      <c r="Q193" s="141">
        <v>0</v>
      </c>
      <c r="R193" s="141">
        <f t="shared" si="32"/>
        <v>0</v>
      </c>
      <c r="S193" s="141">
        <v>0</v>
      </c>
      <c r="T193" s="142">
        <f t="shared" si="33"/>
        <v>0</v>
      </c>
      <c r="AR193" s="143" t="s">
        <v>180</v>
      </c>
      <c r="AT193" s="143" t="s">
        <v>176</v>
      </c>
      <c r="AU193" s="143" t="s">
        <v>82</v>
      </c>
      <c r="AY193" s="17" t="s">
        <v>174</v>
      </c>
      <c r="BE193" s="144">
        <f t="shared" si="34"/>
        <v>0</v>
      </c>
      <c r="BF193" s="144">
        <f t="shared" si="35"/>
        <v>0</v>
      </c>
      <c r="BG193" s="144">
        <f t="shared" si="36"/>
        <v>0</v>
      </c>
      <c r="BH193" s="144">
        <f t="shared" si="37"/>
        <v>0</v>
      </c>
      <c r="BI193" s="144">
        <f t="shared" si="38"/>
        <v>0</v>
      </c>
      <c r="BJ193" s="17" t="s">
        <v>80</v>
      </c>
      <c r="BK193" s="144">
        <f t="shared" si="39"/>
        <v>0</v>
      </c>
      <c r="BL193" s="17" t="s">
        <v>180</v>
      </c>
      <c r="BM193" s="143" t="s">
        <v>1507</v>
      </c>
    </row>
    <row r="194" spans="2:65" s="1" customFormat="1" ht="16.5" customHeight="1">
      <c r="B194" s="32"/>
      <c r="C194" s="132" t="s">
        <v>926</v>
      </c>
      <c r="D194" s="132" t="s">
        <v>176</v>
      </c>
      <c r="E194" s="133" t="s">
        <v>2023</v>
      </c>
      <c r="F194" s="134" t="s">
        <v>2024</v>
      </c>
      <c r="G194" s="135" t="s">
        <v>431</v>
      </c>
      <c r="H194" s="136">
        <v>47</v>
      </c>
      <c r="I194" s="137"/>
      <c r="J194" s="138">
        <f t="shared" si="30"/>
        <v>0</v>
      </c>
      <c r="K194" s="134" t="s">
        <v>218</v>
      </c>
      <c r="L194" s="32"/>
      <c r="M194" s="139" t="s">
        <v>21</v>
      </c>
      <c r="N194" s="140" t="s">
        <v>44</v>
      </c>
      <c r="P194" s="141">
        <f t="shared" si="31"/>
        <v>0</v>
      </c>
      <c r="Q194" s="141">
        <v>0</v>
      </c>
      <c r="R194" s="141">
        <f t="shared" si="32"/>
        <v>0</v>
      </c>
      <c r="S194" s="141">
        <v>0</v>
      </c>
      <c r="T194" s="142">
        <f t="shared" si="33"/>
        <v>0</v>
      </c>
      <c r="AR194" s="143" t="s">
        <v>180</v>
      </c>
      <c r="AT194" s="143" t="s">
        <v>176</v>
      </c>
      <c r="AU194" s="143" t="s">
        <v>82</v>
      </c>
      <c r="AY194" s="17" t="s">
        <v>174</v>
      </c>
      <c r="BE194" s="144">
        <f t="shared" si="34"/>
        <v>0</v>
      </c>
      <c r="BF194" s="144">
        <f t="shared" si="35"/>
        <v>0</v>
      </c>
      <c r="BG194" s="144">
        <f t="shared" si="36"/>
        <v>0</v>
      </c>
      <c r="BH194" s="144">
        <f t="shared" si="37"/>
        <v>0</v>
      </c>
      <c r="BI194" s="144">
        <f t="shared" si="38"/>
        <v>0</v>
      </c>
      <c r="BJ194" s="17" t="s">
        <v>80</v>
      </c>
      <c r="BK194" s="144">
        <f t="shared" si="39"/>
        <v>0</v>
      </c>
      <c r="BL194" s="17" t="s">
        <v>180</v>
      </c>
      <c r="BM194" s="143" t="s">
        <v>1510</v>
      </c>
    </row>
    <row r="195" spans="2:65" s="1" customFormat="1" ht="16.5" customHeight="1">
      <c r="B195" s="32"/>
      <c r="C195" s="132" t="s">
        <v>931</v>
      </c>
      <c r="D195" s="132" t="s">
        <v>176</v>
      </c>
      <c r="E195" s="133" t="s">
        <v>2025</v>
      </c>
      <c r="F195" s="134" t="s">
        <v>2026</v>
      </c>
      <c r="G195" s="135" t="s">
        <v>431</v>
      </c>
      <c r="H195" s="136">
        <v>193</v>
      </c>
      <c r="I195" s="137"/>
      <c r="J195" s="138">
        <f t="shared" si="30"/>
        <v>0</v>
      </c>
      <c r="K195" s="134" t="s">
        <v>218</v>
      </c>
      <c r="L195" s="32"/>
      <c r="M195" s="139" t="s">
        <v>21</v>
      </c>
      <c r="N195" s="140" t="s">
        <v>44</v>
      </c>
      <c r="P195" s="141">
        <f t="shared" si="31"/>
        <v>0</v>
      </c>
      <c r="Q195" s="141">
        <v>0</v>
      </c>
      <c r="R195" s="141">
        <f t="shared" si="32"/>
        <v>0</v>
      </c>
      <c r="S195" s="141">
        <v>0</v>
      </c>
      <c r="T195" s="142">
        <f t="shared" si="33"/>
        <v>0</v>
      </c>
      <c r="AR195" s="143" t="s">
        <v>180</v>
      </c>
      <c r="AT195" s="143" t="s">
        <v>176</v>
      </c>
      <c r="AU195" s="143" t="s">
        <v>82</v>
      </c>
      <c r="AY195" s="17" t="s">
        <v>174</v>
      </c>
      <c r="BE195" s="144">
        <f t="shared" si="34"/>
        <v>0</v>
      </c>
      <c r="BF195" s="144">
        <f t="shared" si="35"/>
        <v>0</v>
      </c>
      <c r="BG195" s="144">
        <f t="shared" si="36"/>
        <v>0</v>
      </c>
      <c r="BH195" s="144">
        <f t="shared" si="37"/>
        <v>0</v>
      </c>
      <c r="BI195" s="144">
        <f t="shared" si="38"/>
        <v>0</v>
      </c>
      <c r="BJ195" s="17" t="s">
        <v>80</v>
      </c>
      <c r="BK195" s="144">
        <f t="shared" si="39"/>
        <v>0</v>
      </c>
      <c r="BL195" s="17" t="s">
        <v>180</v>
      </c>
      <c r="BM195" s="143" t="s">
        <v>1513</v>
      </c>
    </row>
    <row r="196" spans="2:65" s="1" customFormat="1" ht="16.5" customHeight="1">
      <c r="B196" s="32"/>
      <c r="C196" s="132" t="s">
        <v>961</v>
      </c>
      <c r="D196" s="132" t="s">
        <v>176</v>
      </c>
      <c r="E196" s="133" t="s">
        <v>2027</v>
      </c>
      <c r="F196" s="134" t="s">
        <v>2028</v>
      </c>
      <c r="G196" s="135" t="s">
        <v>431</v>
      </c>
      <c r="H196" s="136">
        <v>233</v>
      </c>
      <c r="I196" s="137"/>
      <c r="J196" s="138">
        <f t="shared" si="30"/>
        <v>0</v>
      </c>
      <c r="K196" s="134" t="s">
        <v>218</v>
      </c>
      <c r="L196" s="32"/>
      <c r="M196" s="139" t="s">
        <v>21</v>
      </c>
      <c r="N196" s="140" t="s">
        <v>44</v>
      </c>
      <c r="P196" s="141">
        <f t="shared" si="31"/>
        <v>0</v>
      </c>
      <c r="Q196" s="141">
        <v>0</v>
      </c>
      <c r="R196" s="141">
        <f t="shared" si="32"/>
        <v>0</v>
      </c>
      <c r="S196" s="141">
        <v>0</v>
      </c>
      <c r="T196" s="142">
        <f t="shared" si="33"/>
        <v>0</v>
      </c>
      <c r="AR196" s="143" t="s">
        <v>180</v>
      </c>
      <c r="AT196" s="143" t="s">
        <v>176</v>
      </c>
      <c r="AU196" s="143" t="s">
        <v>82</v>
      </c>
      <c r="AY196" s="17" t="s">
        <v>174</v>
      </c>
      <c r="BE196" s="144">
        <f t="shared" si="34"/>
        <v>0</v>
      </c>
      <c r="BF196" s="144">
        <f t="shared" si="35"/>
        <v>0</v>
      </c>
      <c r="BG196" s="144">
        <f t="shared" si="36"/>
        <v>0</v>
      </c>
      <c r="BH196" s="144">
        <f t="shared" si="37"/>
        <v>0</v>
      </c>
      <c r="BI196" s="144">
        <f t="shared" si="38"/>
        <v>0</v>
      </c>
      <c r="BJ196" s="17" t="s">
        <v>80</v>
      </c>
      <c r="BK196" s="144">
        <f t="shared" si="39"/>
        <v>0</v>
      </c>
      <c r="BL196" s="17" t="s">
        <v>180</v>
      </c>
      <c r="BM196" s="143" t="s">
        <v>1516</v>
      </c>
    </row>
    <row r="197" spans="2:65" s="1" customFormat="1" ht="16.5" customHeight="1">
      <c r="B197" s="32"/>
      <c r="C197" s="132" t="s">
        <v>966</v>
      </c>
      <c r="D197" s="132" t="s">
        <v>176</v>
      </c>
      <c r="E197" s="133" t="s">
        <v>2029</v>
      </c>
      <c r="F197" s="134" t="s">
        <v>2030</v>
      </c>
      <c r="G197" s="135" t="s">
        <v>431</v>
      </c>
      <c r="H197" s="136">
        <v>2214</v>
      </c>
      <c r="I197" s="137"/>
      <c r="J197" s="138">
        <f t="shared" si="30"/>
        <v>0</v>
      </c>
      <c r="K197" s="134" t="s">
        <v>218</v>
      </c>
      <c r="L197" s="32"/>
      <c r="M197" s="139" t="s">
        <v>21</v>
      </c>
      <c r="N197" s="140" t="s">
        <v>44</v>
      </c>
      <c r="P197" s="141">
        <f t="shared" si="31"/>
        <v>0</v>
      </c>
      <c r="Q197" s="141">
        <v>0</v>
      </c>
      <c r="R197" s="141">
        <f t="shared" si="32"/>
        <v>0</v>
      </c>
      <c r="S197" s="141">
        <v>0</v>
      </c>
      <c r="T197" s="142">
        <f t="shared" si="33"/>
        <v>0</v>
      </c>
      <c r="AR197" s="143" t="s">
        <v>180</v>
      </c>
      <c r="AT197" s="143" t="s">
        <v>176</v>
      </c>
      <c r="AU197" s="143" t="s">
        <v>82</v>
      </c>
      <c r="AY197" s="17" t="s">
        <v>174</v>
      </c>
      <c r="BE197" s="144">
        <f t="shared" si="34"/>
        <v>0</v>
      </c>
      <c r="BF197" s="144">
        <f t="shared" si="35"/>
        <v>0</v>
      </c>
      <c r="BG197" s="144">
        <f t="shared" si="36"/>
        <v>0</v>
      </c>
      <c r="BH197" s="144">
        <f t="shared" si="37"/>
        <v>0</v>
      </c>
      <c r="BI197" s="144">
        <f t="shared" si="38"/>
        <v>0</v>
      </c>
      <c r="BJ197" s="17" t="s">
        <v>80</v>
      </c>
      <c r="BK197" s="144">
        <f t="shared" si="39"/>
        <v>0</v>
      </c>
      <c r="BL197" s="17" t="s">
        <v>180</v>
      </c>
      <c r="BM197" s="143" t="s">
        <v>1519</v>
      </c>
    </row>
    <row r="198" spans="2:65" s="1" customFormat="1" ht="16.5" customHeight="1">
      <c r="B198" s="32"/>
      <c r="C198" s="132" t="s">
        <v>971</v>
      </c>
      <c r="D198" s="132" t="s">
        <v>176</v>
      </c>
      <c r="E198" s="133" t="s">
        <v>2031</v>
      </c>
      <c r="F198" s="134" t="s">
        <v>2032</v>
      </c>
      <c r="G198" s="135" t="s">
        <v>431</v>
      </c>
      <c r="H198" s="136">
        <v>1686</v>
      </c>
      <c r="I198" s="137"/>
      <c r="J198" s="138">
        <f t="shared" si="30"/>
        <v>0</v>
      </c>
      <c r="K198" s="134" t="s">
        <v>218</v>
      </c>
      <c r="L198" s="32"/>
      <c r="M198" s="139" t="s">
        <v>21</v>
      </c>
      <c r="N198" s="140" t="s">
        <v>44</v>
      </c>
      <c r="P198" s="141">
        <f t="shared" si="31"/>
        <v>0</v>
      </c>
      <c r="Q198" s="141">
        <v>0</v>
      </c>
      <c r="R198" s="141">
        <f t="shared" si="32"/>
        <v>0</v>
      </c>
      <c r="S198" s="141">
        <v>0</v>
      </c>
      <c r="T198" s="142">
        <f t="shared" si="33"/>
        <v>0</v>
      </c>
      <c r="AR198" s="143" t="s">
        <v>180</v>
      </c>
      <c r="AT198" s="143" t="s">
        <v>176</v>
      </c>
      <c r="AU198" s="143" t="s">
        <v>82</v>
      </c>
      <c r="AY198" s="17" t="s">
        <v>174</v>
      </c>
      <c r="BE198" s="144">
        <f t="shared" si="34"/>
        <v>0</v>
      </c>
      <c r="BF198" s="144">
        <f t="shared" si="35"/>
        <v>0</v>
      </c>
      <c r="BG198" s="144">
        <f t="shared" si="36"/>
        <v>0</v>
      </c>
      <c r="BH198" s="144">
        <f t="shared" si="37"/>
        <v>0</v>
      </c>
      <c r="BI198" s="144">
        <f t="shared" si="38"/>
        <v>0</v>
      </c>
      <c r="BJ198" s="17" t="s">
        <v>80</v>
      </c>
      <c r="BK198" s="144">
        <f t="shared" si="39"/>
        <v>0</v>
      </c>
      <c r="BL198" s="17" t="s">
        <v>180</v>
      </c>
      <c r="BM198" s="143" t="s">
        <v>1522</v>
      </c>
    </row>
    <row r="199" spans="2:65" s="1" customFormat="1" ht="16.5" customHeight="1">
      <c r="B199" s="32"/>
      <c r="C199" s="132" t="s">
        <v>976</v>
      </c>
      <c r="D199" s="132" t="s">
        <v>176</v>
      </c>
      <c r="E199" s="133" t="s">
        <v>2033</v>
      </c>
      <c r="F199" s="134" t="s">
        <v>2034</v>
      </c>
      <c r="G199" s="135" t="s">
        <v>431</v>
      </c>
      <c r="H199" s="136">
        <v>32</v>
      </c>
      <c r="I199" s="137"/>
      <c r="J199" s="138">
        <f t="shared" si="30"/>
        <v>0</v>
      </c>
      <c r="K199" s="134" t="s">
        <v>218</v>
      </c>
      <c r="L199" s="32"/>
      <c r="M199" s="139" t="s">
        <v>21</v>
      </c>
      <c r="N199" s="140" t="s">
        <v>44</v>
      </c>
      <c r="P199" s="141">
        <f t="shared" si="31"/>
        <v>0</v>
      </c>
      <c r="Q199" s="141">
        <v>0</v>
      </c>
      <c r="R199" s="141">
        <f t="shared" si="32"/>
        <v>0</v>
      </c>
      <c r="S199" s="141">
        <v>0</v>
      </c>
      <c r="T199" s="142">
        <f t="shared" si="33"/>
        <v>0</v>
      </c>
      <c r="AR199" s="143" t="s">
        <v>180</v>
      </c>
      <c r="AT199" s="143" t="s">
        <v>176</v>
      </c>
      <c r="AU199" s="143" t="s">
        <v>82</v>
      </c>
      <c r="AY199" s="17" t="s">
        <v>174</v>
      </c>
      <c r="BE199" s="144">
        <f t="shared" si="34"/>
        <v>0</v>
      </c>
      <c r="BF199" s="144">
        <f t="shared" si="35"/>
        <v>0</v>
      </c>
      <c r="BG199" s="144">
        <f t="shared" si="36"/>
        <v>0</v>
      </c>
      <c r="BH199" s="144">
        <f t="shared" si="37"/>
        <v>0</v>
      </c>
      <c r="BI199" s="144">
        <f t="shared" si="38"/>
        <v>0</v>
      </c>
      <c r="BJ199" s="17" t="s">
        <v>80</v>
      </c>
      <c r="BK199" s="144">
        <f t="shared" si="39"/>
        <v>0</v>
      </c>
      <c r="BL199" s="17" t="s">
        <v>180</v>
      </c>
      <c r="BM199" s="143" t="s">
        <v>1525</v>
      </c>
    </row>
    <row r="200" spans="2:65" s="1" customFormat="1" ht="16.5" customHeight="1">
      <c r="B200" s="32"/>
      <c r="C200" s="132" t="s">
        <v>981</v>
      </c>
      <c r="D200" s="132" t="s">
        <v>176</v>
      </c>
      <c r="E200" s="133" t="s">
        <v>2035</v>
      </c>
      <c r="F200" s="134" t="s">
        <v>2036</v>
      </c>
      <c r="G200" s="135" t="s">
        <v>431</v>
      </c>
      <c r="H200" s="136">
        <v>68</v>
      </c>
      <c r="I200" s="137"/>
      <c r="J200" s="138">
        <f t="shared" si="30"/>
        <v>0</v>
      </c>
      <c r="K200" s="134" t="s">
        <v>218</v>
      </c>
      <c r="L200" s="32"/>
      <c r="M200" s="139" t="s">
        <v>21</v>
      </c>
      <c r="N200" s="140" t="s">
        <v>44</v>
      </c>
      <c r="P200" s="141">
        <f t="shared" si="31"/>
        <v>0</v>
      </c>
      <c r="Q200" s="141">
        <v>0</v>
      </c>
      <c r="R200" s="141">
        <f t="shared" si="32"/>
        <v>0</v>
      </c>
      <c r="S200" s="141">
        <v>0</v>
      </c>
      <c r="T200" s="142">
        <f t="shared" si="33"/>
        <v>0</v>
      </c>
      <c r="AR200" s="143" t="s">
        <v>180</v>
      </c>
      <c r="AT200" s="143" t="s">
        <v>176</v>
      </c>
      <c r="AU200" s="143" t="s">
        <v>82</v>
      </c>
      <c r="AY200" s="17" t="s">
        <v>174</v>
      </c>
      <c r="BE200" s="144">
        <f t="shared" si="34"/>
        <v>0</v>
      </c>
      <c r="BF200" s="144">
        <f t="shared" si="35"/>
        <v>0</v>
      </c>
      <c r="BG200" s="144">
        <f t="shared" si="36"/>
        <v>0</v>
      </c>
      <c r="BH200" s="144">
        <f t="shared" si="37"/>
        <v>0</v>
      </c>
      <c r="BI200" s="144">
        <f t="shared" si="38"/>
        <v>0</v>
      </c>
      <c r="BJ200" s="17" t="s">
        <v>80</v>
      </c>
      <c r="BK200" s="144">
        <f t="shared" si="39"/>
        <v>0</v>
      </c>
      <c r="BL200" s="17" t="s">
        <v>180</v>
      </c>
      <c r="BM200" s="143" t="s">
        <v>1531</v>
      </c>
    </row>
    <row r="201" spans="2:65" s="1" customFormat="1" ht="16.5" customHeight="1">
      <c r="B201" s="32"/>
      <c r="C201" s="132" t="s">
        <v>985</v>
      </c>
      <c r="D201" s="132" t="s">
        <v>176</v>
      </c>
      <c r="E201" s="133" t="s">
        <v>2037</v>
      </c>
      <c r="F201" s="134" t="s">
        <v>2038</v>
      </c>
      <c r="G201" s="135" t="s">
        <v>431</v>
      </c>
      <c r="H201" s="136">
        <v>630</v>
      </c>
      <c r="I201" s="137"/>
      <c r="J201" s="138">
        <f t="shared" si="30"/>
        <v>0</v>
      </c>
      <c r="K201" s="134" t="s">
        <v>218</v>
      </c>
      <c r="L201" s="32"/>
      <c r="M201" s="139" t="s">
        <v>21</v>
      </c>
      <c r="N201" s="140" t="s">
        <v>44</v>
      </c>
      <c r="P201" s="141">
        <f t="shared" si="31"/>
        <v>0</v>
      </c>
      <c r="Q201" s="141">
        <v>0</v>
      </c>
      <c r="R201" s="141">
        <f t="shared" si="32"/>
        <v>0</v>
      </c>
      <c r="S201" s="141">
        <v>0</v>
      </c>
      <c r="T201" s="142">
        <f t="shared" si="33"/>
        <v>0</v>
      </c>
      <c r="AR201" s="143" t="s">
        <v>180</v>
      </c>
      <c r="AT201" s="143" t="s">
        <v>176</v>
      </c>
      <c r="AU201" s="143" t="s">
        <v>82</v>
      </c>
      <c r="AY201" s="17" t="s">
        <v>174</v>
      </c>
      <c r="BE201" s="144">
        <f t="shared" si="34"/>
        <v>0</v>
      </c>
      <c r="BF201" s="144">
        <f t="shared" si="35"/>
        <v>0</v>
      </c>
      <c r="BG201" s="144">
        <f t="shared" si="36"/>
        <v>0</v>
      </c>
      <c r="BH201" s="144">
        <f t="shared" si="37"/>
        <v>0</v>
      </c>
      <c r="BI201" s="144">
        <f t="shared" si="38"/>
        <v>0</v>
      </c>
      <c r="BJ201" s="17" t="s">
        <v>80</v>
      </c>
      <c r="BK201" s="144">
        <f t="shared" si="39"/>
        <v>0</v>
      </c>
      <c r="BL201" s="17" t="s">
        <v>180</v>
      </c>
      <c r="BM201" s="143" t="s">
        <v>1534</v>
      </c>
    </row>
    <row r="202" spans="2:65" s="1" customFormat="1" ht="16.5" customHeight="1">
      <c r="B202" s="32"/>
      <c r="C202" s="132" t="s">
        <v>990</v>
      </c>
      <c r="D202" s="132" t="s">
        <v>176</v>
      </c>
      <c r="E202" s="133" t="s">
        <v>2039</v>
      </c>
      <c r="F202" s="134" t="s">
        <v>2040</v>
      </c>
      <c r="G202" s="135" t="s">
        <v>431</v>
      </c>
      <c r="H202" s="136">
        <v>14</v>
      </c>
      <c r="I202" s="137"/>
      <c r="J202" s="138">
        <f t="shared" si="30"/>
        <v>0</v>
      </c>
      <c r="K202" s="134" t="s">
        <v>218</v>
      </c>
      <c r="L202" s="32"/>
      <c r="M202" s="139" t="s">
        <v>21</v>
      </c>
      <c r="N202" s="140" t="s">
        <v>44</v>
      </c>
      <c r="P202" s="141">
        <f t="shared" si="31"/>
        <v>0</v>
      </c>
      <c r="Q202" s="141">
        <v>0</v>
      </c>
      <c r="R202" s="141">
        <f t="shared" si="32"/>
        <v>0</v>
      </c>
      <c r="S202" s="141">
        <v>0</v>
      </c>
      <c r="T202" s="142">
        <f t="shared" si="33"/>
        <v>0</v>
      </c>
      <c r="AR202" s="143" t="s">
        <v>180</v>
      </c>
      <c r="AT202" s="143" t="s">
        <v>176</v>
      </c>
      <c r="AU202" s="143" t="s">
        <v>82</v>
      </c>
      <c r="AY202" s="17" t="s">
        <v>174</v>
      </c>
      <c r="BE202" s="144">
        <f t="shared" si="34"/>
        <v>0</v>
      </c>
      <c r="BF202" s="144">
        <f t="shared" si="35"/>
        <v>0</v>
      </c>
      <c r="BG202" s="144">
        <f t="shared" si="36"/>
        <v>0</v>
      </c>
      <c r="BH202" s="144">
        <f t="shared" si="37"/>
        <v>0</v>
      </c>
      <c r="BI202" s="144">
        <f t="shared" si="38"/>
        <v>0</v>
      </c>
      <c r="BJ202" s="17" t="s">
        <v>80</v>
      </c>
      <c r="BK202" s="144">
        <f t="shared" si="39"/>
        <v>0</v>
      </c>
      <c r="BL202" s="17" t="s">
        <v>180</v>
      </c>
      <c r="BM202" s="143" t="s">
        <v>1537</v>
      </c>
    </row>
    <row r="203" spans="2:65" s="1" customFormat="1" ht="16.5" customHeight="1">
      <c r="B203" s="32"/>
      <c r="C203" s="132" t="s">
        <v>996</v>
      </c>
      <c r="D203" s="132" t="s">
        <v>176</v>
      </c>
      <c r="E203" s="133" t="s">
        <v>2041</v>
      </c>
      <c r="F203" s="134" t="s">
        <v>2042</v>
      </c>
      <c r="G203" s="135" t="s">
        <v>431</v>
      </c>
      <c r="H203" s="136">
        <v>23</v>
      </c>
      <c r="I203" s="137"/>
      <c r="J203" s="138">
        <f t="shared" si="30"/>
        <v>0</v>
      </c>
      <c r="K203" s="134" t="s">
        <v>218</v>
      </c>
      <c r="L203" s="32"/>
      <c r="M203" s="139" t="s">
        <v>21</v>
      </c>
      <c r="N203" s="140" t="s">
        <v>44</v>
      </c>
      <c r="P203" s="141">
        <f t="shared" si="31"/>
        <v>0</v>
      </c>
      <c r="Q203" s="141">
        <v>0</v>
      </c>
      <c r="R203" s="141">
        <f t="shared" si="32"/>
        <v>0</v>
      </c>
      <c r="S203" s="141">
        <v>0</v>
      </c>
      <c r="T203" s="142">
        <f t="shared" si="33"/>
        <v>0</v>
      </c>
      <c r="AR203" s="143" t="s">
        <v>180</v>
      </c>
      <c r="AT203" s="143" t="s">
        <v>176</v>
      </c>
      <c r="AU203" s="143" t="s">
        <v>82</v>
      </c>
      <c r="AY203" s="17" t="s">
        <v>174</v>
      </c>
      <c r="BE203" s="144">
        <f t="shared" si="34"/>
        <v>0</v>
      </c>
      <c r="BF203" s="144">
        <f t="shared" si="35"/>
        <v>0</v>
      </c>
      <c r="BG203" s="144">
        <f t="shared" si="36"/>
        <v>0</v>
      </c>
      <c r="BH203" s="144">
        <f t="shared" si="37"/>
        <v>0</v>
      </c>
      <c r="BI203" s="144">
        <f t="shared" si="38"/>
        <v>0</v>
      </c>
      <c r="BJ203" s="17" t="s">
        <v>80</v>
      </c>
      <c r="BK203" s="144">
        <f t="shared" si="39"/>
        <v>0</v>
      </c>
      <c r="BL203" s="17" t="s">
        <v>180</v>
      </c>
      <c r="BM203" s="143" t="s">
        <v>1540</v>
      </c>
    </row>
    <row r="204" spans="2:65" s="1" customFormat="1" ht="16.5" customHeight="1">
      <c r="B204" s="32"/>
      <c r="C204" s="132" t="s">
        <v>1001</v>
      </c>
      <c r="D204" s="132" t="s">
        <v>176</v>
      </c>
      <c r="E204" s="133" t="s">
        <v>2043</v>
      </c>
      <c r="F204" s="134" t="s">
        <v>2044</v>
      </c>
      <c r="G204" s="135" t="s">
        <v>431</v>
      </c>
      <c r="H204" s="136">
        <v>61</v>
      </c>
      <c r="I204" s="137"/>
      <c r="J204" s="138">
        <f t="shared" si="30"/>
        <v>0</v>
      </c>
      <c r="K204" s="134" t="s">
        <v>218</v>
      </c>
      <c r="L204" s="32"/>
      <c r="M204" s="139" t="s">
        <v>21</v>
      </c>
      <c r="N204" s="140" t="s">
        <v>44</v>
      </c>
      <c r="P204" s="141">
        <f t="shared" si="31"/>
        <v>0</v>
      </c>
      <c r="Q204" s="141">
        <v>0</v>
      </c>
      <c r="R204" s="141">
        <f t="shared" si="32"/>
        <v>0</v>
      </c>
      <c r="S204" s="141">
        <v>0</v>
      </c>
      <c r="T204" s="142">
        <f t="shared" si="33"/>
        <v>0</v>
      </c>
      <c r="AR204" s="143" t="s">
        <v>180</v>
      </c>
      <c r="AT204" s="143" t="s">
        <v>176</v>
      </c>
      <c r="AU204" s="143" t="s">
        <v>82</v>
      </c>
      <c r="AY204" s="17" t="s">
        <v>174</v>
      </c>
      <c r="BE204" s="144">
        <f t="shared" si="34"/>
        <v>0</v>
      </c>
      <c r="BF204" s="144">
        <f t="shared" si="35"/>
        <v>0</v>
      </c>
      <c r="BG204" s="144">
        <f t="shared" si="36"/>
        <v>0</v>
      </c>
      <c r="BH204" s="144">
        <f t="shared" si="37"/>
        <v>0</v>
      </c>
      <c r="BI204" s="144">
        <f t="shared" si="38"/>
        <v>0</v>
      </c>
      <c r="BJ204" s="17" t="s">
        <v>80</v>
      </c>
      <c r="BK204" s="144">
        <f t="shared" si="39"/>
        <v>0</v>
      </c>
      <c r="BL204" s="17" t="s">
        <v>180</v>
      </c>
      <c r="BM204" s="143" t="s">
        <v>1543</v>
      </c>
    </row>
    <row r="205" spans="2:65" s="1" customFormat="1" ht="16.5" customHeight="1">
      <c r="B205" s="32"/>
      <c r="C205" s="132" t="s">
        <v>1003</v>
      </c>
      <c r="D205" s="132" t="s">
        <v>176</v>
      </c>
      <c r="E205" s="133" t="s">
        <v>2045</v>
      </c>
      <c r="F205" s="134" t="s">
        <v>2046</v>
      </c>
      <c r="G205" s="135" t="s">
        <v>431</v>
      </c>
      <c r="H205" s="136">
        <v>18</v>
      </c>
      <c r="I205" s="137"/>
      <c r="J205" s="138">
        <f t="shared" si="30"/>
        <v>0</v>
      </c>
      <c r="K205" s="134" t="s">
        <v>218</v>
      </c>
      <c r="L205" s="32"/>
      <c r="M205" s="139" t="s">
        <v>21</v>
      </c>
      <c r="N205" s="140" t="s">
        <v>44</v>
      </c>
      <c r="P205" s="141">
        <f t="shared" si="31"/>
        <v>0</v>
      </c>
      <c r="Q205" s="141">
        <v>0</v>
      </c>
      <c r="R205" s="141">
        <f t="shared" si="32"/>
        <v>0</v>
      </c>
      <c r="S205" s="141">
        <v>0</v>
      </c>
      <c r="T205" s="142">
        <f t="shared" si="33"/>
        <v>0</v>
      </c>
      <c r="AR205" s="143" t="s">
        <v>180</v>
      </c>
      <c r="AT205" s="143" t="s">
        <v>176</v>
      </c>
      <c r="AU205" s="143" t="s">
        <v>82</v>
      </c>
      <c r="AY205" s="17" t="s">
        <v>174</v>
      </c>
      <c r="BE205" s="144">
        <f t="shared" si="34"/>
        <v>0</v>
      </c>
      <c r="BF205" s="144">
        <f t="shared" si="35"/>
        <v>0</v>
      </c>
      <c r="BG205" s="144">
        <f t="shared" si="36"/>
        <v>0</v>
      </c>
      <c r="BH205" s="144">
        <f t="shared" si="37"/>
        <v>0</v>
      </c>
      <c r="BI205" s="144">
        <f t="shared" si="38"/>
        <v>0</v>
      </c>
      <c r="BJ205" s="17" t="s">
        <v>80</v>
      </c>
      <c r="BK205" s="144">
        <f t="shared" si="39"/>
        <v>0</v>
      </c>
      <c r="BL205" s="17" t="s">
        <v>180</v>
      </c>
      <c r="BM205" s="143" t="s">
        <v>1546</v>
      </c>
    </row>
    <row r="206" spans="2:65" s="1" customFormat="1" ht="16.5" customHeight="1">
      <c r="B206" s="32"/>
      <c r="C206" s="132" t="s">
        <v>1008</v>
      </c>
      <c r="D206" s="132" t="s">
        <v>176</v>
      </c>
      <c r="E206" s="133" t="s">
        <v>2047</v>
      </c>
      <c r="F206" s="134" t="s">
        <v>2048</v>
      </c>
      <c r="G206" s="135" t="s">
        <v>431</v>
      </c>
      <c r="H206" s="136">
        <v>11</v>
      </c>
      <c r="I206" s="137"/>
      <c r="J206" s="138">
        <f t="shared" si="30"/>
        <v>0</v>
      </c>
      <c r="K206" s="134" t="s">
        <v>218</v>
      </c>
      <c r="L206" s="32"/>
      <c r="M206" s="139" t="s">
        <v>21</v>
      </c>
      <c r="N206" s="140" t="s">
        <v>44</v>
      </c>
      <c r="P206" s="141">
        <f t="shared" si="31"/>
        <v>0</v>
      </c>
      <c r="Q206" s="141">
        <v>0</v>
      </c>
      <c r="R206" s="141">
        <f t="shared" si="32"/>
        <v>0</v>
      </c>
      <c r="S206" s="141">
        <v>0</v>
      </c>
      <c r="T206" s="142">
        <f t="shared" si="33"/>
        <v>0</v>
      </c>
      <c r="AR206" s="143" t="s">
        <v>180</v>
      </c>
      <c r="AT206" s="143" t="s">
        <v>176</v>
      </c>
      <c r="AU206" s="143" t="s">
        <v>82</v>
      </c>
      <c r="AY206" s="17" t="s">
        <v>174</v>
      </c>
      <c r="BE206" s="144">
        <f t="shared" si="34"/>
        <v>0</v>
      </c>
      <c r="BF206" s="144">
        <f t="shared" si="35"/>
        <v>0</v>
      </c>
      <c r="BG206" s="144">
        <f t="shared" si="36"/>
        <v>0</v>
      </c>
      <c r="BH206" s="144">
        <f t="shared" si="37"/>
        <v>0</v>
      </c>
      <c r="BI206" s="144">
        <f t="shared" si="38"/>
        <v>0</v>
      </c>
      <c r="BJ206" s="17" t="s">
        <v>80</v>
      </c>
      <c r="BK206" s="144">
        <f t="shared" si="39"/>
        <v>0</v>
      </c>
      <c r="BL206" s="17" t="s">
        <v>180</v>
      </c>
      <c r="BM206" s="143" t="s">
        <v>1549</v>
      </c>
    </row>
    <row r="207" spans="2:65" s="1" customFormat="1" ht="16.5" customHeight="1">
      <c r="B207" s="32"/>
      <c r="C207" s="132" t="s">
        <v>1038</v>
      </c>
      <c r="D207" s="132" t="s">
        <v>176</v>
      </c>
      <c r="E207" s="133" t="s">
        <v>2049</v>
      </c>
      <c r="F207" s="134" t="s">
        <v>2050</v>
      </c>
      <c r="G207" s="135" t="s">
        <v>431</v>
      </c>
      <c r="H207" s="136">
        <v>8</v>
      </c>
      <c r="I207" s="137"/>
      <c r="J207" s="138">
        <f t="shared" si="30"/>
        <v>0</v>
      </c>
      <c r="K207" s="134" t="s">
        <v>218</v>
      </c>
      <c r="L207" s="32"/>
      <c r="M207" s="139" t="s">
        <v>21</v>
      </c>
      <c r="N207" s="140" t="s">
        <v>44</v>
      </c>
      <c r="P207" s="141">
        <f t="shared" si="31"/>
        <v>0</v>
      </c>
      <c r="Q207" s="141">
        <v>0</v>
      </c>
      <c r="R207" s="141">
        <f t="shared" si="32"/>
        <v>0</v>
      </c>
      <c r="S207" s="141">
        <v>0</v>
      </c>
      <c r="T207" s="142">
        <f t="shared" si="33"/>
        <v>0</v>
      </c>
      <c r="AR207" s="143" t="s">
        <v>180</v>
      </c>
      <c r="AT207" s="143" t="s">
        <v>176</v>
      </c>
      <c r="AU207" s="143" t="s">
        <v>82</v>
      </c>
      <c r="AY207" s="17" t="s">
        <v>174</v>
      </c>
      <c r="BE207" s="144">
        <f t="shared" si="34"/>
        <v>0</v>
      </c>
      <c r="BF207" s="144">
        <f t="shared" si="35"/>
        <v>0</v>
      </c>
      <c r="BG207" s="144">
        <f t="shared" si="36"/>
        <v>0</v>
      </c>
      <c r="BH207" s="144">
        <f t="shared" si="37"/>
        <v>0</v>
      </c>
      <c r="BI207" s="144">
        <f t="shared" si="38"/>
        <v>0</v>
      </c>
      <c r="BJ207" s="17" t="s">
        <v>80</v>
      </c>
      <c r="BK207" s="144">
        <f t="shared" si="39"/>
        <v>0</v>
      </c>
      <c r="BL207" s="17" t="s">
        <v>180</v>
      </c>
      <c r="BM207" s="143" t="s">
        <v>1552</v>
      </c>
    </row>
    <row r="208" spans="2:65" s="1" customFormat="1" ht="16.5" customHeight="1">
      <c r="B208" s="32"/>
      <c r="C208" s="132" t="s">
        <v>1042</v>
      </c>
      <c r="D208" s="132" t="s">
        <v>176</v>
      </c>
      <c r="E208" s="133" t="s">
        <v>2051</v>
      </c>
      <c r="F208" s="134" t="s">
        <v>2052</v>
      </c>
      <c r="G208" s="135" t="s">
        <v>431</v>
      </c>
      <c r="H208" s="136">
        <v>7</v>
      </c>
      <c r="I208" s="137"/>
      <c r="J208" s="138">
        <f t="shared" si="30"/>
        <v>0</v>
      </c>
      <c r="K208" s="134" t="s">
        <v>218</v>
      </c>
      <c r="L208" s="32"/>
      <c r="M208" s="139" t="s">
        <v>21</v>
      </c>
      <c r="N208" s="140" t="s">
        <v>44</v>
      </c>
      <c r="P208" s="141">
        <f t="shared" si="31"/>
        <v>0</v>
      </c>
      <c r="Q208" s="141">
        <v>0</v>
      </c>
      <c r="R208" s="141">
        <f t="shared" si="32"/>
        <v>0</v>
      </c>
      <c r="S208" s="141">
        <v>0</v>
      </c>
      <c r="T208" s="142">
        <f t="shared" si="33"/>
        <v>0</v>
      </c>
      <c r="AR208" s="143" t="s">
        <v>180</v>
      </c>
      <c r="AT208" s="143" t="s">
        <v>176</v>
      </c>
      <c r="AU208" s="143" t="s">
        <v>82</v>
      </c>
      <c r="AY208" s="17" t="s">
        <v>174</v>
      </c>
      <c r="BE208" s="144">
        <f t="shared" si="34"/>
        <v>0</v>
      </c>
      <c r="BF208" s="144">
        <f t="shared" si="35"/>
        <v>0</v>
      </c>
      <c r="BG208" s="144">
        <f t="shared" si="36"/>
        <v>0</v>
      </c>
      <c r="BH208" s="144">
        <f t="shared" si="37"/>
        <v>0</v>
      </c>
      <c r="BI208" s="144">
        <f t="shared" si="38"/>
        <v>0</v>
      </c>
      <c r="BJ208" s="17" t="s">
        <v>80</v>
      </c>
      <c r="BK208" s="144">
        <f t="shared" si="39"/>
        <v>0</v>
      </c>
      <c r="BL208" s="17" t="s">
        <v>180</v>
      </c>
      <c r="BM208" s="143" t="s">
        <v>1556</v>
      </c>
    </row>
    <row r="209" spans="2:65" s="1" customFormat="1" ht="16.5" customHeight="1">
      <c r="B209" s="32"/>
      <c r="C209" s="132" t="s">
        <v>1047</v>
      </c>
      <c r="D209" s="132" t="s">
        <v>176</v>
      </c>
      <c r="E209" s="133" t="s">
        <v>2053</v>
      </c>
      <c r="F209" s="134" t="s">
        <v>2054</v>
      </c>
      <c r="G209" s="135" t="s">
        <v>431</v>
      </c>
      <c r="H209" s="136">
        <v>35</v>
      </c>
      <c r="I209" s="137"/>
      <c r="J209" s="138">
        <f t="shared" si="30"/>
        <v>0</v>
      </c>
      <c r="K209" s="134" t="s">
        <v>218</v>
      </c>
      <c r="L209" s="32"/>
      <c r="M209" s="139" t="s">
        <v>21</v>
      </c>
      <c r="N209" s="140" t="s">
        <v>44</v>
      </c>
      <c r="P209" s="141">
        <f t="shared" si="31"/>
        <v>0</v>
      </c>
      <c r="Q209" s="141">
        <v>0</v>
      </c>
      <c r="R209" s="141">
        <f t="shared" si="32"/>
        <v>0</v>
      </c>
      <c r="S209" s="141">
        <v>0</v>
      </c>
      <c r="T209" s="142">
        <f t="shared" si="33"/>
        <v>0</v>
      </c>
      <c r="AR209" s="143" t="s">
        <v>180</v>
      </c>
      <c r="AT209" s="143" t="s">
        <v>176</v>
      </c>
      <c r="AU209" s="143" t="s">
        <v>82</v>
      </c>
      <c r="AY209" s="17" t="s">
        <v>174</v>
      </c>
      <c r="BE209" s="144">
        <f t="shared" si="34"/>
        <v>0</v>
      </c>
      <c r="BF209" s="144">
        <f t="shared" si="35"/>
        <v>0</v>
      </c>
      <c r="BG209" s="144">
        <f t="shared" si="36"/>
        <v>0</v>
      </c>
      <c r="BH209" s="144">
        <f t="shared" si="37"/>
        <v>0</v>
      </c>
      <c r="BI209" s="144">
        <f t="shared" si="38"/>
        <v>0</v>
      </c>
      <c r="BJ209" s="17" t="s">
        <v>80</v>
      </c>
      <c r="BK209" s="144">
        <f t="shared" si="39"/>
        <v>0</v>
      </c>
      <c r="BL209" s="17" t="s">
        <v>180</v>
      </c>
      <c r="BM209" s="143" t="s">
        <v>1560</v>
      </c>
    </row>
    <row r="210" spans="2:65" s="1" customFormat="1" ht="24.2" customHeight="1">
      <c r="B210" s="32"/>
      <c r="C210" s="132" t="s">
        <v>1054</v>
      </c>
      <c r="D210" s="132" t="s">
        <v>176</v>
      </c>
      <c r="E210" s="133" t="s">
        <v>2055</v>
      </c>
      <c r="F210" s="134" t="s">
        <v>2056</v>
      </c>
      <c r="G210" s="135" t="s">
        <v>812</v>
      </c>
      <c r="H210" s="136">
        <v>1365</v>
      </c>
      <c r="I210" s="137"/>
      <c r="J210" s="138">
        <f t="shared" si="30"/>
        <v>0</v>
      </c>
      <c r="K210" s="134" t="s">
        <v>218</v>
      </c>
      <c r="L210" s="32"/>
      <c r="M210" s="139" t="s">
        <v>21</v>
      </c>
      <c r="N210" s="140" t="s">
        <v>44</v>
      </c>
      <c r="P210" s="141">
        <f t="shared" si="31"/>
        <v>0</v>
      </c>
      <c r="Q210" s="141">
        <v>0</v>
      </c>
      <c r="R210" s="141">
        <f t="shared" si="32"/>
        <v>0</v>
      </c>
      <c r="S210" s="141">
        <v>0</v>
      </c>
      <c r="T210" s="142">
        <f t="shared" si="33"/>
        <v>0</v>
      </c>
      <c r="AR210" s="143" t="s">
        <v>180</v>
      </c>
      <c r="AT210" s="143" t="s">
        <v>176</v>
      </c>
      <c r="AU210" s="143" t="s">
        <v>82</v>
      </c>
      <c r="AY210" s="17" t="s">
        <v>174</v>
      </c>
      <c r="BE210" s="144">
        <f t="shared" si="34"/>
        <v>0</v>
      </c>
      <c r="BF210" s="144">
        <f t="shared" si="35"/>
        <v>0</v>
      </c>
      <c r="BG210" s="144">
        <f t="shared" si="36"/>
        <v>0</v>
      </c>
      <c r="BH210" s="144">
        <f t="shared" si="37"/>
        <v>0</v>
      </c>
      <c r="BI210" s="144">
        <f t="shared" si="38"/>
        <v>0</v>
      </c>
      <c r="BJ210" s="17" t="s">
        <v>80</v>
      </c>
      <c r="BK210" s="144">
        <f t="shared" si="39"/>
        <v>0</v>
      </c>
      <c r="BL210" s="17" t="s">
        <v>180</v>
      </c>
      <c r="BM210" s="143" t="s">
        <v>1564</v>
      </c>
    </row>
    <row r="211" spans="2:65" s="1" customFormat="1" ht="16.5" customHeight="1">
      <c r="B211" s="32"/>
      <c r="C211" s="132" t="s">
        <v>1059</v>
      </c>
      <c r="D211" s="132" t="s">
        <v>176</v>
      </c>
      <c r="E211" s="133" t="s">
        <v>2057</v>
      </c>
      <c r="F211" s="134" t="s">
        <v>2058</v>
      </c>
      <c r="G211" s="135" t="s">
        <v>812</v>
      </c>
      <c r="H211" s="136">
        <v>6</v>
      </c>
      <c r="I211" s="137"/>
      <c r="J211" s="138">
        <f t="shared" si="30"/>
        <v>0</v>
      </c>
      <c r="K211" s="134" t="s">
        <v>218</v>
      </c>
      <c r="L211" s="32"/>
      <c r="M211" s="139" t="s">
        <v>21</v>
      </c>
      <c r="N211" s="140" t="s">
        <v>44</v>
      </c>
      <c r="P211" s="141">
        <f t="shared" si="31"/>
        <v>0</v>
      </c>
      <c r="Q211" s="141">
        <v>0</v>
      </c>
      <c r="R211" s="141">
        <f t="shared" si="32"/>
        <v>0</v>
      </c>
      <c r="S211" s="141">
        <v>0</v>
      </c>
      <c r="T211" s="142">
        <f t="shared" si="33"/>
        <v>0</v>
      </c>
      <c r="AR211" s="143" t="s">
        <v>180</v>
      </c>
      <c r="AT211" s="143" t="s">
        <v>176</v>
      </c>
      <c r="AU211" s="143" t="s">
        <v>82</v>
      </c>
      <c r="AY211" s="17" t="s">
        <v>174</v>
      </c>
      <c r="BE211" s="144">
        <f t="shared" si="34"/>
        <v>0</v>
      </c>
      <c r="BF211" s="144">
        <f t="shared" si="35"/>
        <v>0</v>
      </c>
      <c r="BG211" s="144">
        <f t="shared" si="36"/>
        <v>0</v>
      </c>
      <c r="BH211" s="144">
        <f t="shared" si="37"/>
        <v>0</v>
      </c>
      <c r="BI211" s="144">
        <f t="shared" si="38"/>
        <v>0</v>
      </c>
      <c r="BJ211" s="17" t="s">
        <v>80</v>
      </c>
      <c r="BK211" s="144">
        <f t="shared" si="39"/>
        <v>0</v>
      </c>
      <c r="BL211" s="17" t="s">
        <v>180</v>
      </c>
      <c r="BM211" s="143" t="s">
        <v>1567</v>
      </c>
    </row>
    <row r="212" spans="2:65" s="1" customFormat="1" ht="16.5" customHeight="1">
      <c r="B212" s="32"/>
      <c r="C212" s="132" t="s">
        <v>1064</v>
      </c>
      <c r="D212" s="132" t="s">
        <v>176</v>
      </c>
      <c r="E212" s="133" t="s">
        <v>2059</v>
      </c>
      <c r="F212" s="134" t="s">
        <v>2060</v>
      </c>
      <c r="G212" s="135" t="s">
        <v>812</v>
      </c>
      <c r="H212" s="136">
        <v>6</v>
      </c>
      <c r="I212" s="137"/>
      <c r="J212" s="138">
        <f t="shared" si="30"/>
        <v>0</v>
      </c>
      <c r="K212" s="134" t="s">
        <v>218</v>
      </c>
      <c r="L212" s="32"/>
      <c r="M212" s="139" t="s">
        <v>21</v>
      </c>
      <c r="N212" s="140" t="s">
        <v>44</v>
      </c>
      <c r="P212" s="141">
        <f t="shared" si="31"/>
        <v>0</v>
      </c>
      <c r="Q212" s="141">
        <v>0</v>
      </c>
      <c r="R212" s="141">
        <f t="shared" si="32"/>
        <v>0</v>
      </c>
      <c r="S212" s="141">
        <v>0</v>
      </c>
      <c r="T212" s="142">
        <f t="shared" si="33"/>
        <v>0</v>
      </c>
      <c r="AR212" s="143" t="s">
        <v>180</v>
      </c>
      <c r="AT212" s="143" t="s">
        <v>176</v>
      </c>
      <c r="AU212" s="143" t="s">
        <v>82</v>
      </c>
      <c r="AY212" s="17" t="s">
        <v>174</v>
      </c>
      <c r="BE212" s="144">
        <f t="shared" si="34"/>
        <v>0</v>
      </c>
      <c r="BF212" s="144">
        <f t="shared" si="35"/>
        <v>0</v>
      </c>
      <c r="BG212" s="144">
        <f t="shared" si="36"/>
        <v>0</v>
      </c>
      <c r="BH212" s="144">
        <f t="shared" si="37"/>
        <v>0</v>
      </c>
      <c r="BI212" s="144">
        <f t="shared" si="38"/>
        <v>0</v>
      </c>
      <c r="BJ212" s="17" t="s">
        <v>80</v>
      </c>
      <c r="BK212" s="144">
        <f t="shared" si="39"/>
        <v>0</v>
      </c>
      <c r="BL212" s="17" t="s">
        <v>180</v>
      </c>
      <c r="BM212" s="143" t="s">
        <v>1570</v>
      </c>
    </row>
    <row r="213" spans="2:65" s="1" customFormat="1" ht="16.5" customHeight="1">
      <c r="B213" s="32"/>
      <c r="C213" s="132" t="s">
        <v>1069</v>
      </c>
      <c r="D213" s="132" t="s">
        <v>176</v>
      </c>
      <c r="E213" s="133" t="s">
        <v>2061</v>
      </c>
      <c r="F213" s="134" t="s">
        <v>2062</v>
      </c>
      <c r="G213" s="135" t="s">
        <v>812</v>
      </c>
      <c r="H213" s="136">
        <v>2</v>
      </c>
      <c r="I213" s="137"/>
      <c r="J213" s="138">
        <f t="shared" si="30"/>
        <v>0</v>
      </c>
      <c r="K213" s="134" t="s">
        <v>218</v>
      </c>
      <c r="L213" s="32"/>
      <c r="M213" s="139" t="s">
        <v>21</v>
      </c>
      <c r="N213" s="140" t="s">
        <v>44</v>
      </c>
      <c r="P213" s="141">
        <f t="shared" si="31"/>
        <v>0</v>
      </c>
      <c r="Q213" s="141">
        <v>0</v>
      </c>
      <c r="R213" s="141">
        <f t="shared" si="32"/>
        <v>0</v>
      </c>
      <c r="S213" s="141">
        <v>0</v>
      </c>
      <c r="T213" s="142">
        <f t="shared" si="33"/>
        <v>0</v>
      </c>
      <c r="AR213" s="143" t="s">
        <v>180</v>
      </c>
      <c r="AT213" s="143" t="s">
        <v>176</v>
      </c>
      <c r="AU213" s="143" t="s">
        <v>82</v>
      </c>
      <c r="AY213" s="17" t="s">
        <v>174</v>
      </c>
      <c r="BE213" s="144">
        <f t="shared" si="34"/>
        <v>0</v>
      </c>
      <c r="BF213" s="144">
        <f t="shared" si="35"/>
        <v>0</v>
      </c>
      <c r="BG213" s="144">
        <f t="shared" si="36"/>
        <v>0</v>
      </c>
      <c r="BH213" s="144">
        <f t="shared" si="37"/>
        <v>0</v>
      </c>
      <c r="BI213" s="144">
        <f t="shared" si="38"/>
        <v>0</v>
      </c>
      <c r="BJ213" s="17" t="s">
        <v>80</v>
      </c>
      <c r="BK213" s="144">
        <f t="shared" si="39"/>
        <v>0</v>
      </c>
      <c r="BL213" s="17" t="s">
        <v>180</v>
      </c>
      <c r="BM213" s="143" t="s">
        <v>1573</v>
      </c>
    </row>
    <row r="214" spans="2:65" s="1" customFormat="1" ht="16.5" customHeight="1">
      <c r="B214" s="32"/>
      <c r="C214" s="132" t="s">
        <v>1079</v>
      </c>
      <c r="D214" s="132" t="s">
        <v>176</v>
      </c>
      <c r="E214" s="133" t="s">
        <v>2063</v>
      </c>
      <c r="F214" s="134" t="s">
        <v>2064</v>
      </c>
      <c r="G214" s="135" t="s">
        <v>812</v>
      </c>
      <c r="H214" s="136">
        <v>8</v>
      </c>
      <c r="I214" s="137"/>
      <c r="J214" s="138">
        <f t="shared" si="30"/>
        <v>0</v>
      </c>
      <c r="K214" s="134" t="s">
        <v>218</v>
      </c>
      <c r="L214" s="32"/>
      <c r="M214" s="139" t="s">
        <v>21</v>
      </c>
      <c r="N214" s="140" t="s">
        <v>44</v>
      </c>
      <c r="P214" s="141">
        <f t="shared" si="31"/>
        <v>0</v>
      </c>
      <c r="Q214" s="141">
        <v>0</v>
      </c>
      <c r="R214" s="141">
        <f t="shared" si="32"/>
        <v>0</v>
      </c>
      <c r="S214" s="141">
        <v>0</v>
      </c>
      <c r="T214" s="142">
        <f t="shared" si="33"/>
        <v>0</v>
      </c>
      <c r="AR214" s="143" t="s">
        <v>180</v>
      </c>
      <c r="AT214" s="143" t="s">
        <v>176</v>
      </c>
      <c r="AU214" s="143" t="s">
        <v>82</v>
      </c>
      <c r="AY214" s="17" t="s">
        <v>174</v>
      </c>
      <c r="BE214" s="144">
        <f t="shared" si="34"/>
        <v>0</v>
      </c>
      <c r="BF214" s="144">
        <f t="shared" si="35"/>
        <v>0</v>
      </c>
      <c r="BG214" s="144">
        <f t="shared" si="36"/>
        <v>0</v>
      </c>
      <c r="BH214" s="144">
        <f t="shared" si="37"/>
        <v>0</v>
      </c>
      <c r="BI214" s="144">
        <f t="shared" si="38"/>
        <v>0</v>
      </c>
      <c r="BJ214" s="17" t="s">
        <v>80</v>
      </c>
      <c r="BK214" s="144">
        <f t="shared" si="39"/>
        <v>0</v>
      </c>
      <c r="BL214" s="17" t="s">
        <v>180</v>
      </c>
      <c r="BM214" s="143" t="s">
        <v>1576</v>
      </c>
    </row>
    <row r="215" spans="2:65" s="1" customFormat="1" ht="16.5" customHeight="1">
      <c r="B215" s="32"/>
      <c r="C215" s="132" t="s">
        <v>1091</v>
      </c>
      <c r="D215" s="132" t="s">
        <v>176</v>
      </c>
      <c r="E215" s="133" t="s">
        <v>2065</v>
      </c>
      <c r="F215" s="134" t="s">
        <v>2066</v>
      </c>
      <c r="G215" s="135" t="s">
        <v>812</v>
      </c>
      <c r="H215" s="136">
        <v>2</v>
      </c>
      <c r="I215" s="137"/>
      <c r="J215" s="138">
        <f t="shared" si="30"/>
        <v>0</v>
      </c>
      <c r="K215" s="134" t="s">
        <v>218</v>
      </c>
      <c r="L215" s="32"/>
      <c r="M215" s="139" t="s">
        <v>21</v>
      </c>
      <c r="N215" s="140" t="s">
        <v>44</v>
      </c>
      <c r="P215" s="141">
        <f t="shared" si="31"/>
        <v>0</v>
      </c>
      <c r="Q215" s="141">
        <v>0</v>
      </c>
      <c r="R215" s="141">
        <f t="shared" si="32"/>
        <v>0</v>
      </c>
      <c r="S215" s="141">
        <v>0</v>
      </c>
      <c r="T215" s="142">
        <f t="shared" si="33"/>
        <v>0</v>
      </c>
      <c r="AR215" s="143" t="s">
        <v>180</v>
      </c>
      <c r="AT215" s="143" t="s">
        <v>176</v>
      </c>
      <c r="AU215" s="143" t="s">
        <v>82</v>
      </c>
      <c r="AY215" s="17" t="s">
        <v>174</v>
      </c>
      <c r="BE215" s="144">
        <f t="shared" si="34"/>
        <v>0</v>
      </c>
      <c r="BF215" s="144">
        <f t="shared" si="35"/>
        <v>0</v>
      </c>
      <c r="BG215" s="144">
        <f t="shared" si="36"/>
        <v>0</v>
      </c>
      <c r="BH215" s="144">
        <f t="shared" si="37"/>
        <v>0</v>
      </c>
      <c r="BI215" s="144">
        <f t="shared" si="38"/>
        <v>0</v>
      </c>
      <c r="BJ215" s="17" t="s">
        <v>80</v>
      </c>
      <c r="BK215" s="144">
        <f t="shared" si="39"/>
        <v>0</v>
      </c>
      <c r="BL215" s="17" t="s">
        <v>180</v>
      </c>
      <c r="BM215" s="143" t="s">
        <v>1580</v>
      </c>
    </row>
    <row r="216" spans="2:65" s="1" customFormat="1" ht="16.5" customHeight="1">
      <c r="B216" s="32"/>
      <c r="C216" s="132" t="s">
        <v>1093</v>
      </c>
      <c r="D216" s="132" t="s">
        <v>176</v>
      </c>
      <c r="E216" s="133" t="s">
        <v>2067</v>
      </c>
      <c r="F216" s="134" t="s">
        <v>2068</v>
      </c>
      <c r="G216" s="135" t="s">
        <v>812</v>
      </c>
      <c r="H216" s="136">
        <v>20</v>
      </c>
      <c r="I216" s="137"/>
      <c r="J216" s="138">
        <f t="shared" si="30"/>
        <v>0</v>
      </c>
      <c r="K216" s="134" t="s">
        <v>218</v>
      </c>
      <c r="L216" s="32"/>
      <c r="M216" s="139" t="s">
        <v>21</v>
      </c>
      <c r="N216" s="140" t="s">
        <v>44</v>
      </c>
      <c r="P216" s="141">
        <f t="shared" si="31"/>
        <v>0</v>
      </c>
      <c r="Q216" s="141">
        <v>0</v>
      </c>
      <c r="R216" s="141">
        <f t="shared" si="32"/>
        <v>0</v>
      </c>
      <c r="S216" s="141">
        <v>0</v>
      </c>
      <c r="T216" s="142">
        <f t="shared" si="33"/>
        <v>0</v>
      </c>
      <c r="AR216" s="143" t="s">
        <v>180</v>
      </c>
      <c r="AT216" s="143" t="s">
        <v>176</v>
      </c>
      <c r="AU216" s="143" t="s">
        <v>82</v>
      </c>
      <c r="AY216" s="17" t="s">
        <v>174</v>
      </c>
      <c r="BE216" s="144">
        <f t="shared" si="34"/>
        <v>0</v>
      </c>
      <c r="BF216" s="144">
        <f t="shared" si="35"/>
        <v>0</v>
      </c>
      <c r="BG216" s="144">
        <f t="shared" si="36"/>
        <v>0</v>
      </c>
      <c r="BH216" s="144">
        <f t="shared" si="37"/>
        <v>0</v>
      </c>
      <c r="BI216" s="144">
        <f t="shared" si="38"/>
        <v>0</v>
      </c>
      <c r="BJ216" s="17" t="s">
        <v>80</v>
      </c>
      <c r="BK216" s="144">
        <f t="shared" si="39"/>
        <v>0</v>
      </c>
      <c r="BL216" s="17" t="s">
        <v>180</v>
      </c>
      <c r="BM216" s="143" t="s">
        <v>1588</v>
      </c>
    </row>
    <row r="217" spans="2:65" s="1" customFormat="1" ht="16.5" customHeight="1">
      <c r="B217" s="32"/>
      <c r="C217" s="132" t="s">
        <v>1095</v>
      </c>
      <c r="D217" s="132" t="s">
        <v>176</v>
      </c>
      <c r="E217" s="133" t="s">
        <v>2069</v>
      </c>
      <c r="F217" s="134" t="s">
        <v>2070</v>
      </c>
      <c r="G217" s="135" t="s">
        <v>812</v>
      </c>
      <c r="H217" s="136">
        <v>40</v>
      </c>
      <c r="I217" s="137"/>
      <c r="J217" s="138">
        <f t="shared" si="30"/>
        <v>0</v>
      </c>
      <c r="K217" s="134" t="s">
        <v>218</v>
      </c>
      <c r="L217" s="32"/>
      <c r="M217" s="139" t="s">
        <v>21</v>
      </c>
      <c r="N217" s="140" t="s">
        <v>44</v>
      </c>
      <c r="P217" s="141">
        <f t="shared" si="31"/>
        <v>0</v>
      </c>
      <c r="Q217" s="141">
        <v>0</v>
      </c>
      <c r="R217" s="141">
        <f t="shared" si="32"/>
        <v>0</v>
      </c>
      <c r="S217" s="141">
        <v>0</v>
      </c>
      <c r="T217" s="142">
        <f t="shared" si="33"/>
        <v>0</v>
      </c>
      <c r="AR217" s="143" t="s">
        <v>180</v>
      </c>
      <c r="AT217" s="143" t="s">
        <v>176</v>
      </c>
      <c r="AU217" s="143" t="s">
        <v>82</v>
      </c>
      <c r="AY217" s="17" t="s">
        <v>174</v>
      </c>
      <c r="BE217" s="144">
        <f t="shared" si="34"/>
        <v>0</v>
      </c>
      <c r="BF217" s="144">
        <f t="shared" si="35"/>
        <v>0</v>
      </c>
      <c r="BG217" s="144">
        <f t="shared" si="36"/>
        <v>0</v>
      </c>
      <c r="BH217" s="144">
        <f t="shared" si="37"/>
        <v>0</v>
      </c>
      <c r="BI217" s="144">
        <f t="shared" si="38"/>
        <v>0</v>
      </c>
      <c r="BJ217" s="17" t="s">
        <v>80</v>
      </c>
      <c r="BK217" s="144">
        <f t="shared" si="39"/>
        <v>0</v>
      </c>
      <c r="BL217" s="17" t="s">
        <v>180</v>
      </c>
      <c r="BM217" s="143" t="s">
        <v>1592</v>
      </c>
    </row>
    <row r="218" spans="2:65" s="1" customFormat="1" ht="16.5" customHeight="1">
      <c r="B218" s="32"/>
      <c r="C218" s="132" t="s">
        <v>1098</v>
      </c>
      <c r="D218" s="132" t="s">
        <v>176</v>
      </c>
      <c r="E218" s="133" t="s">
        <v>2071</v>
      </c>
      <c r="F218" s="134" t="s">
        <v>2072</v>
      </c>
      <c r="G218" s="135" t="s">
        <v>812</v>
      </c>
      <c r="H218" s="136">
        <v>80</v>
      </c>
      <c r="I218" s="137"/>
      <c r="J218" s="138">
        <f t="shared" si="30"/>
        <v>0</v>
      </c>
      <c r="K218" s="134" t="s">
        <v>218</v>
      </c>
      <c r="L218" s="32"/>
      <c r="M218" s="139" t="s">
        <v>21</v>
      </c>
      <c r="N218" s="140" t="s">
        <v>44</v>
      </c>
      <c r="P218" s="141">
        <f t="shared" si="31"/>
        <v>0</v>
      </c>
      <c r="Q218" s="141">
        <v>0</v>
      </c>
      <c r="R218" s="141">
        <f t="shared" si="32"/>
        <v>0</v>
      </c>
      <c r="S218" s="141">
        <v>0</v>
      </c>
      <c r="T218" s="142">
        <f t="shared" si="33"/>
        <v>0</v>
      </c>
      <c r="AR218" s="143" t="s">
        <v>180</v>
      </c>
      <c r="AT218" s="143" t="s">
        <v>176</v>
      </c>
      <c r="AU218" s="143" t="s">
        <v>82</v>
      </c>
      <c r="AY218" s="17" t="s">
        <v>174</v>
      </c>
      <c r="BE218" s="144">
        <f t="shared" si="34"/>
        <v>0</v>
      </c>
      <c r="BF218" s="144">
        <f t="shared" si="35"/>
        <v>0</v>
      </c>
      <c r="BG218" s="144">
        <f t="shared" si="36"/>
        <v>0</v>
      </c>
      <c r="BH218" s="144">
        <f t="shared" si="37"/>
        <v>0</v>
      </c>
      <c r="BI218" s="144">
        <f t="shared" si="38"/>
        <v>0</v>
      </c>
      <c r="BJ218" s="17" t="s">
        <v>80</v>
      </c>
      <c r="BK218" s="144">
        <f t="shared" si="39"/>
        <v>0</v>
      </c>
      <c r="BL218" s="17" t="s">
        <v>180</v>
      </c>
      <c r="BM218" s="143" t="s">
        <v>1595</v>
      </c>
    </row>
    <row r="219" spans="2:65" s="1" customFormat="1" ht="16.5" customHeight="1">
      <c r="B219" s="32"/>
      <c r="C219" s="132" t="s">
        <v>1100</v>
      </c>
      <c r="D219" s="132" t="s">
        <v>176</v>
      </c>
      <c r="E219" s="133" t="s">
        <v>2073</v>
      </c>
      <c r="F219" s="134" t="s">
        <v>2074</v>
      </c>
      <c r="G219" s="135" t="s">
        <v>812</v>
      </c>
      <c r="H219" s="136">
        <v>230</v>
      </c>
      <c r="I219" s="137"/>
      <c r="J219" s="138">
        <f t="shared" si="30"/>
        <v>0</v>
      </c>
      <c r="K219" s="134" t="s">
        <v>218</v>
      </c>
      <c r="L219" s="32"/>
      <c r="M219" s="139" t="s">
        <v>21</v>
      </c>
      <c r="N219" s="140" t="s">
        <v>44</v>
      </c>
      <c r="P219" s="141">
        <f t="shared" si="31"/>
        <v>0</v>
      </c>
      <c r="Q219" s="141">
        <v>0</v>
      </c>
      <c r="R219" s="141">
        <f t="shared" si="32"/>
        <v>0</v>
      </c>
      <c r="S219" s="141">
        <v>0</v>
      </c>
      <c r="T219" s="142">
        <f t="shared" si="33"/>
        <v>0</v>
      </c>
      <c r="AR219" s="143" t="s">
        <v>180</v>
      </c>
      <c r="AT219" s="143" t="s">
        <v>176</v>
      </c>
      <c r="AU219" s="143" t="s">
        <v>82</v>
      </c>
      <c r="AY219" s="17" t="s">
        <v>174</v>
      </c>
      <c r="BE219" s="144">
        <f t="shared" si="34"/>
        <v>0</v>
      </c>
      <c r="BF219" s="144">
        <f t="shared" si="35"/>
        <v>0</v>
      </c>
      <c r="BG219" s="144">
        <f t="shared" si="36"/>
        <v>0</v>
      </c>
      <c r="BH219" s="144">
        <f t="shared" si="37"/>
        <v>0</v>
      </c>
      <c r="BI219" s="144">
        <f t="shared" si="38"/>
        <v>0</v>
      </c>
      <c r="BJ219" s="17" t="s">
        <v>80</v>
      </c>
      <c r="BK219" s="144">
        <f t="shared" si="39"/>
        <v>0</v>
      </c>
      <c r="BL219" s="17" t="s">
        <v>180</v>
      </c>
      <c r="BM219" s="143" t="s">
        <v>1599</v>
      </c>
    </row>
    <row r="220" spans="2:65" s="1" customFormat="1" ht="16.5" customHeight="1">
      <c r="B220" s="32"/>
      <c r="C220" s="132" t="s">
        <v>1105</v>
      </c>
      <c r="D220" s="132" t="s">
        <v>176</v>
      </c>
      <c r="E220" s="133" t="s">
        <v>2075</v>
      </c>
      <c r="F220" s="134" t="s">
        <v>2076</v>
      </c>
      <c r="G220" s="135" t="s">
        <v>812</v>
      </c>
      <c r="H220" s="136">
        <v>5857</v>
      </c>
      <c r="I220" s="137"/>
      <c r="J220" s="138">
        <f t="shared" si="30"/>
        <v>0</v>
      </c>
      <c r="K220" s="134" t="s">
        <v>218</v>
      </c>
      <c r="L220" s="32"/>
      <c r="M220" s="139" t="s">
        <v>21</v>
      </c>
      <c r="N220" s="140" t="s">
        <v>44</v>
      </c>
      <c r="P220" s="141">
        <f t="shared" si="31"/>
        <v>0</v>
      </c>
      <c r="Q220" s="141">
        <v>0</v>
      </c>
      <c r="R220" s="141">
        <f t="shared" si="32"/>
        <v>0</v>
      </c>
      <c r="S220" s="141">
        <v>0</v>
      </c>
      <c r="T220" s="142">
        <f t="shared" si="33"/>
        <v>0</v>
      </c>
      <c r="AR220" s="143" t="s">
        <v>180</v>
      </c>
      <c r="AT220" s="143" t="s">
        <v>176</v>
      </c>
      <c r="AU220" s="143" t="s">
        <v>82</v>
      </c>
      <c r="AY220" s="17" t="s">
        <v>174</v>
      </c>
      <c r="BE220" s="144">
        <f t="shared" si="34"/>
        <v>0</v>
      </c>
      <c r="BF220" s="144">
        <f t="shared" si="35"/>
        <v>0</v>
      </c>
      <c r="BG220" s="144">
        <f t="shared" si="36"/>
        <v>0</v>
      </c>
      <c r="BH220" s="144">
        <f t="shared" si="37"/>
        <v>0</v>
      </c>
      <c r="BI220" s="144">
        <f t="shared" si="38"/>
        <v>0</v>
      </c>
      <c r="BJ220" s="17" t="s">
        <v>80</v>
      </c>
      <c r="BK220" s="144">
        <f t="shared" si="39"/>
        <v>0</v>
      </c>
      <c r="BL220" s="17" t="s">
        <v>180</v>
      </c>
      <c r="BM220" s="143" t="s">
        <v>1602</v>
      </c>
    </row>
    <row r="221" spans="2:65" s="11" customFormat="1" ht="22.9" customHeight="1">
      <c r="B221" s="120"/>
      <c r="D221" s="121" t="s">
        <v>72</v>
      </c>
      <c r="E221" s="130" t="s">
        <v>2077</v>
      </c>
      <c r="F221" s="130" t="s">
        <v>2078</v>
      </c>
      <c r="I221" s="123"/>
      <c r="J221" s="131">
        <f>BK221</f>
        <v>0</v>
      </c>
      <c r="L221" s="120"/>
      <c r="M221" s="125"/>
      <c r="P221" s="126">
        <f>SUM(P222:P234)</f>
        <v>0</v>
      </c>
      <c r="R221" s="126">
        <f>SUM(R222:R234)</f>
        <v>0</v>
      </c>
      <c r="T221" s="127">
        <f>SUM(T222:T234)</f>
        <v>0</v>
      </c>
      <c r="AR221" s="121" t="s">
        <v>80</v>
      </c>
      <c r="AT221" s="128" t="s">
        <v>72</v>
      </c>
      <c r="AU221" s="128" t="s">
        <v>80</v>
      </c>
      <c r="AY221" s="121" t="s">
        <v>174</v>
      </c>
      <c r="BK221" s="129">
        <f>SUM(BK222:BK234)</f>
        <v>0</v>
      </c>
    </row>
    <row r="222" spans="2:65" s="1" customFormat="1" ht="16.5" customHeight="1">
      <c r="B222" s="32"/>
      <c r="C222" s="132" t="s">
        <v>1110</v>
      </c>
      <c r="D222" s="132" t="s">
        <v>176</v>
      </c>
      <c r="E222" s="133" t="s">
        <v>2079</v>
      </c>
      <c r="F222" s="134" t="s">
        <v>2080</v>
      </c>
      <c r="G222" s="135" t="s">
        <v>431</v>
      </c>
      <c r="H222" s="136">
        <v>2</v>
      </c>
      <c r="I222" s="137"/>
      <c r="J222" s="138">
        <f>ROUND(I222*H222,2)</f>
        <v>0</v>
      </c>
      <c r="K222" s="134" t="s">
        <v>218</v>
      </c>
      <c r="L222" s="32"/>
      <c r="M222" s="139" t="s">
        <v>21</v>
      </c>
      <c r="N222" s="140" t="s">
        <v>44</v>
      </c>
      <c r="P222" s="141">
        <f>O222*H222</f>
        <v>0</v>
      </c>
      <c r="Q222" s="141">
        <v>0</v>
      </c>
      <c r="R222" s="141">
        <f>Q222*H222</f>
        <v>0</v>
      </c>
      <c r="S222" s="141">
        <v>0</v>
      </c>
      <c r="T222" s="142">
        <f>S222*H222</f>
        <v>0</v>
      </c>
      <c r="AR222" s="143" t="s">
        <v>180</v>
      </c>
      <c r="AT222" s="143" t="s">
        <v>176</v>
      </c>
      <c r="AU222" s="143" t="s">
        <v>82</v>
      </c>
      <c r="AY222" s="17" t="s">
        <v>174</v>
      </c>
      <c r="BE222" s="144">
        <f>IF(N222="základní",J222,0)</f>
        <v>0</v>
      </c>
      <c r="BF222" s="144">
        <f>IF(N222="snížená",J222,0)</f>
        <v>0</v>
      </c>
      <c r="BG222" s="144">
        <f>IF(N222="zákl. přenesená",J222,0)</f>
        <v>0</v>
      </c>
      <c r="BH222" s="144">
        <f>IF(N222="sníž. přenesená",J222,0)</f>
        <v>0</v>
      </c>
      <c r="BI222" s="144">
        <f>IF(N222="nulová",J222,0)</f>
        <v>0</v>
      </c>
      <c r="BJ222" s="17" t="s">
        <v>80</v>
      </c>
      <c r="BK222" s="144">
        <f>ROUND(I222*H222,2)</f>
        <v>0</v>
      </c>
      <c r="BL222" s="17" t="s">
        <v>180</v>
      </c>
      <c r="BM222" s="143" t="s">
        <v>1606</v>
      </c>
    </row>
    <row r="223" spans="2:65" s="1" customFormat="1" ht="29.25">
      <c r="B223" s="32"/>
      <c r="D223" s="150" t="s">
        <v>220</v>
      </c>
      <c r="F223" s="170" t="s">
        <v>2081</v>
      </c>
      <c r="I223" s="147"/>
      <c r="L223" s="32"/>
      <c r="M223" s="148"/>
      <c r="T223" s="53"/>
      <c r="AT223" s="17" t="s">
        <v>220</v>
      </c>
      <c r="AU223" s="17" t="s">
        <v>82</v>
      </c>
    </row>
    <row r="224" spans="2:65" s="1" customFormat="1" ht="16.5" customHeight="1">
      <c r="B224" s="32"/>
      <c r="C224" s="132" t="s">
        <v>1115</v>
      </c>
      <c r="D224" s="132" t="s">
        <v>176</v>
      </c>
      <c r="E224" s="133" t="s">
        <v>2082</v>
      </c>
      <c r="F224" s="134" t="s">
        <v>2083</v>
      </c>
      <c r="G224" s="135" t="s">
        <v>431</v>
      </c>
      <c r="H224" s="136">
        <v>110</v>
      </c>
      <c r="I224" s="137"/>
      <c r="J224" s="138">
        <f>ROUND(I224*H224,2)</f>
        <v>0</v>
      </c>
      <c r="K224" s="134" t="s">
        <v>218</v>
      </c>
      <c r="L224" s="32"/>
      <c r="M224" s="139" t="s">
        <v>21</v>
      </c>
      <c r="N224" s="140" t="s">
        <v>44</v>
      </c>
      <c r="P224" s="141">
        <f>O224*H224</f>
        <v>0</v>
      </c>
      <c r="Q224" s="141">
        <v>0</v>
      </c>
      <c r="R224" s="141">
        <f>Q224*H224</f>
        <v>0</v>
      </c>
      <c r="S224" s="141">
        <v>0</v>
      </c>
      <c r="T224" s="142">
        <f>S224*H224</f>
        <v>0</v>
      </c>
      <c r="AR224" s="143" t="s">
        <v>180</v>
      </c>
      <c r="AT224" s="143" t="s">
        <v>176</v>
      </c>
      <c r="AU224" s="143" t="s">
        <v>82</v>
      </c>
      <c r="AY224" s="17" t="s">
        <v>174</v>
      </c>
      <c r="BE224" s="144">
        <f>IF(N224="základní",J224,0)</f>
        <v>0</v>
      </c>
      <c r="BF224" s="144">
        <f>IF(N224="snížená",J224,0)</f>
        <v>0</v>
      </c>
      <c r="BG224" s="144">
        <f>IF(N224="zákl. přenesená",J224,0)</f>
        <v>0</v>
      </c>
      <c r="BH224" s="144">
        <f>IF(N224="sníž. přenesená",J224,0)</f>
        <v>0</v>
      </c>
      <c r="BI224" s="144">
        <f>IF(N224="nulová",J224,0)</f>
        <v>0</v>
      </c>
      <c r="BJ224" s="17" t="s">
        <v>80</v>
      </c>
      <c r="BK224" s="144">
        <f>ROUND(I224*H224,2)</f>
        <v>0</v>
      </c>
      <c r="BL224" s="17" t="s">
        <v>180</v>
      </c>
      <c r="BM224" s="143" t="s">
        <v>1609</v>
      </c>
    </row>
    <row r="225" spans="2:65" s="1" customFormat="1" ht="16.5" customHeight="1">
      <c r="B225" s="32"/>
      <c r="C225" s="132" t="s">
        <v>1125</v>
      </c>
      <c r="D225" s="132" t="s">
        <v>176</v>
      </c>
      <c r="E225" s="133" t="s">
        <v>2084</v>
      </c>
      <c r="F225" s="134" t="s">
        <v>2085</v>
      </c>
      <c r="G225" s="135" t="s">
        <v>431</v>
      </c>
      <c r="H225" s="136">
        <v>30</v>
      </c>
      <c r="I225" s="137"/>
      <c r="J225" s="138">
        <f>ROUND(I225*H225,2)</f>
        <v>0</v>
      </c>
      <c r="K225" s="134" t="s">
        <v>218</v>
      </c>
      <c r="L225" s="32"/>
      <c r="M225" s="139" t="s">
        <v>21</v>
      </c>
      <c r="N225" s="140" t="s">
        <v>44</v>
      </c>
      <c r="P225" s="141">
        <f>O225*H225</f>
        <v>0</v>
      </c>
      <c r="Q225" s="141">
        <v>0</v>
      </c>
      <c r="R225" s="141">
        <f>Q225*H225</f>
        <v>0</v>
      </c>
      <c r="S225" s="141">
        <v>0</v>
      </c>
      <c r="T225" s="142">
        <f>S225*H225</f>
        <v>0</v>
      </c>
      <c r="AR225" s="143" t="s">
        <v>180</v>
      </c>
      <c r="AT225" s="143" t="s">
        <v>176</v>
      </c>
      <c r="AU225" s="143" t="s">
        <v>82</v>
      </c>
      <c r="AY225" s="17" t="s">
        <v>174</v>
      </c>
      <c r="BE225" s="144">
        <f>IF(N225="základní",J225,0)</f>
        <v>0</v>
      </c>
      <c r="BF225" s="144">
        <f>IF(N225="snížená",J225,0)</f>
        <v>0</v>
      </c>
      <c r="BG225" s="144">
        <f>IF(N225="zákl. přenesená",J225,0)</f>
        <v>0</v>
      </c>
      <c r="BH225" s="144">
        <f>IF(N225="sníž. přenesená",J225,0)</f>
        <v>0</v>
      </c>
      <c r="BI225" s="144">
        <f>IF(N225="nulová",J225,0)</f>
        <v>0</v>
      </c>
      <c r="BJ225" s="17" t="s">
        <v>80</v>
      </c>
      <c r="BK225" s="144">
        <f>ROUND(I225*H225,2)</f>
        <v>0</v>
      </c>
      <c r="BL225" s="17" t="s">
        <v>180</v>
      </c>
      <c r="BM225" s="143" t="s">
        <v>1613</v>
      </c>
    </row>
    <row r="226" spans="2:65" s="1" customFormat="1" ht="16.5" customHeight="1">
      <c r="B226" s="32"/>
      <c r="C226" s="132" t="s">
        <v>1161</v>
      </c>
      <c r="D226" s="132" t="s">
        <v>176</v>
      </c>
      <c r="E226" s="133" t="s">
        <v>2086</v>
      </c>
      <c r="F226" s="134" t="s">
        <v>2087</v>
      </c>
      <c r="G226" s="135" t="s">
        <v>431</v>
      </c>
      <c r="H226" s="136">
        <v>335</v>
      </c>
      <c r="I226" s="137"/>
      <c r="J226" s="138">
        <f>ROUND(I226*H226,2)</f>
        <v>0</v>
      </c>
      <c r="K226" s="134" t="s">
        <v>218</v>
      </c>
      <c r="L226" s="32"/>
      <c r="M226" s="139" t="s">
        <v>21</v>
      </c>
      <c r="N226" s="140" t="s">
        <v>44</v>
      </c>
      <c r="P226" s="141">
        <f>O226*H226</f>
        <v>0</v>
      </c>
      <c r="Q226" s="141">
        <v>0</v>
      </c>
      <c r="R226" s="141">
        <f>Q226*H226</f>
        <v>0</v>
      </c>
      <c r="S226" s="141">
        <v>0</v>
      </c>
      <c r="T226" s="142">
        <f>S226*H226</f>
        <v>0</v>
      </c>
      <c r="AR226" s="143" t="s">
        <v>180</v>
      </c>
      <c r="AT226" s="143" t="s">
        <v>176</v>
      </c>
      <c r="AU226" s="143" t="s">
        <v>82</v>
      </c>
      <c r="AY226" s="17" t="s">
        <v>174</v>
      </c>
      <c r="BE226" s="144">
        <f>IF(N226="základní",J226,0)</f>
        <v>0</v>
      </c>
      <c r="BF226" s="144">
        <f>IF(N226="snížená",J226,0)</f>
        <v>0</v>
      </c>
      <c r="BG226" s="144">
        <f>IF(N226="zákl. přenesená",J226,0)</f>
        <v>0</v>
      </c>
      <c r="BH226" s="144">
        <f>IF(N226="sníž. přenesená",J226,0)</f>
        <v>0</v>
      </c>
      <c r="BI226" s="144">
        <f>IF(N226="nulová",J226,0)</f>
        <v>0</v>
      </c>
      <c r="BJ226" s="17" t="s">
        <v>80</v>
      </c>
      <c r="BK226" s="144">
        <f>ROUND(I226*H226,2)</f>
        <v>0</v>
      </c>
      <c r="BL226" s="17" t="s">
        <v>180</v>
      </c>
      <c r="BM226" s="143" t="s">
        <v>1616</v>
      </c>
    </row>
    <row r="227" spans="2:65" s="1" customFormat="1" ht="19.5">
      <c r="B227" s="32"/>
      <c r="D227" s="150" t="s">
        <v>220</v>
      </c>
      <c r="F227" s="170" t="s">
        <v>2088</v>
      </c>
      <c r="I227" s="147"/>
      <c r="L227" s="32"/>
      <c r="M227" s="148"/>
      <c r="T227" s="53"/>
      <c r="AT227" s="17" t="s">
        <v>220</v>
      </c>
      <c r="AU227" s="17" t="s">
        <v>82</v>
      </c>
    </row>
    <row r="228" spans="2:65" s="1" customFormat="1" ht="16.5" customHeight="1">
      <c r="B228" s="32"/>
      <c r="C228" s="132" t="s">
        <v>1166</v>
      </c>
      <c r="D228" s="132" t="s">
        <v>176</v>
      </c>
      <c r="E228" s="133" t="s">
        <v>2089</v>
      </c>
      <c r="F228" s="134" t="s">
        <v>2090</v>
      </c>
      <c r="G228" s="135" t="s">
        <v>431</v>
      </c>
      <c r="H228" s="136">
        <v>130</v>
      </c>
      <c r="I228" s="137"/>
      <c r="J228" s="138">
        <f>ROUND(I228*H228,2)</f>
        <v>0</v>
      </c>
      <c r="K228" s="134" t="s">
        <v>218</v>
      </c>
      <c r="L228" s="32"/>
      <c r="M228" s="139" t="s">
        <v>21</v>
      </c>
      <c r="N228" s="140" t="s">
        <v>44</v>
      </c>
      <c r="P228" s="141">
        <f>O228*H228</f>
        <v>0</v>
      </c>
      <c r="Q228" s="141">
        <v>0</v>
      </c>
      <c r="R228" s="141">
        <f>Q228*H228</f>
        <v>0</v>
      </c>
      <c r="S228" s="141">
        <v>0</v>
      </c>
      <c r="T228" s="142">
        <f>S228*H228</f>
        <v>0</v>
      </c>
      <c r="AR228" s="143" t="s">
        <v>180</v>
      </c>
      <c r="AT228" s="143" t="s">
        <v>176</v>
      </c>
      <c r="AU228" s="143" t="s">
        <v>82</v>
      </c>
      <c r="AY228" s="17" t="s">
        <v>174</v>
      </c>
      <c r="BE228" s="144">
        <f>IF(N228="základní",J228,0)</f>
        <v>0</v>
      </c>
      <c r="BF228" s="144">
        <f>IF(N228="snížená",J228,0)</f>
        <v>0</v>
      </c>
      <c r="BG228" s="144">
        <f>IF(N228="zákl. přenesená",J228,0)</f>
        <v>0</v>
      </c>
      <c r="BH228" s="144">
        <f>IF(N228="sníž. přenesená",J228,0)</f>
        <v>0</v>
      </c>
      <c r="BI228" s="144">
        <f>IF(N228="nulová",J228,0)</f>
        <v>0</v>
      </c>
      <c r="BJ228" s="17" t="s">
        <v>80</v>
      </c>
      <c r="BK228" s="144">
        <f>ROUND(I228*H228,2)</f>
        <v>0</v>
      </c>
      <c r="BL228" s="17" t="s">
        <v>180</v>
      </c>
      <c r="BM228" s="143" t="s">
        <v>1620</v>
      </c>
    </row>
    <row r="229" spans="2:65" s="1" customFormat="1" ht="19.5">
      <c r="B229" s="32"/>
      <c r="D229" s="150" t="s">
        <v>220</v>
      </c>
      <c r="F229" s="170" t="s">
        <v>2091</v>
      </c>
      <c r="I229" s="147"/>
      <c r="L229" s="32"/>
      <c r="M229" s="148"/>
      <c r="T229" s="53"/>
      <c r="AT229" s="17" t="s">
        <v>220</v>
      </c>
      <c r="AU229" s="17" t="s">
        <v>82</v>
      </c>
    </row>
    <row r="230" spans="2:65" s="1" customFormat="1" ht="24.2" customHeight="1">
      <c r="B230" s="32"/>
      <c r="C230" s="132" t="s">
        <v>1171</v>
      </c>
      <c r="D230" s="132" t="s">
        <v>176</v>
      </c>
      <c r="E230" s="133" t="s">
        <v>2092</v>
      </c>
      <c r="F230" s="134" t="s">
        <v>2093</v>
      </c>
      <c r="G230" s="135" t="s">
        <v>812</v>
      </c>
      <c r="H230" s="136">
        <v>47</v>
      </c>
      <c r="I230" s="137"/>
      <c r="J230" s="138">
        <f>ROUND(I230*H230,2)</f>
        <v>0</v>
      </c>
      <c r="K230" s="134" t="s">
        <v>218</v>
      </c>
      <c r="L230" s="32"/>
      <c r="M230" s="139" t="s">
        <v>21</v>
      </c>
      <c r="N230" s="140" t="s">
        <v>44</v>
      </c>
      <c r="P230" s="141">
        <f>O230*H230</f>
        <v>0</v>
      </c>
      <c r="Q230" s="141">
        <v>0</v>
      </c>
      <c r="R230" s="141">
        <f>Q230*H230</f>
        <v>0</v>
      </c>
      <c r="S230" s="141">
        <v>0</v>
      </c>
      <c r="T230" s="142">
        <f>S230*H230</f>
        <v>0</v>
      </c>
      <c r="AR230" s="143" t="s">
        <v>180</v>
      </c>
      <c r="AT230" s="143" t="s">
        <v>176</v>
      </c>
      <c r="AU230" s="143" t="s">
        <v>82</v>
      </c>
      <c r="AY230" s="17" t="s">
        <v>174</v>
      </c>
      <c r="BE230" s="144">
        <f>IF(N230="základní",J230,0)</f>
        <v>0</v>
      </c>
      <c r="BF230" s="144">
        <f>IF(N230="snížená",J230,0)</f>
        <v>0</v>
      </c>
      <c r="BG230" s="144">
        <f>IF(N230="zákl. přenesená",J230,0)</f>
        <v>0</v>
      </c>
      <c r="BH230" s="144">
        <f>IF(N230="sníž. přenesená",J230,0)</f>
        <v>0</v>
      </c>
      <c r="BI230" s="144">
        <f>IF(N230="nulová",J230,0)</f>
        <v>0</v>
      </c>
      <c r="BJ230" s="17" t="s">
        <v>80</v>
      </c>
      <c r="BK230" s="144">
        <f>ROUND(I230*H230,2)</f>
        <v>0</v>
      </c>
      <c r="BL230" s="17" t="s">
        <v>180</v>
      </c>
      <c r="BM230" s="143" t="s">
        <v>1623</v>
      </c>
    </row>
    <row r="231" spans="2:65" s="1" customFormat="1" ht="24.2" customHeight="1">
      <c r="B231" s="32"/>
      <c r="C231" s="132" t="s">
        <v>1176</v>
      </c>
      <c r="D231" s="132" t="s">
        <v>176</v>
      </c>
      <c r="E231" s="133" t="s">
        <v>2094</v>
      </c>
      <c r="F231" s="134" t="s">
        <v>2095</v>
      </c>
      <c r="G231" s="135" t="s">
        <v>812</v>
      </c>
      <c r="H231" s="136">
        <v>4</v>
      </c>
      <c r="I231" s="137"/>
      <c r="J231" s="138">
        <f>ROUND(I231*H231,2)</f>
        <v>0</v>
      </c>
      <c r="K231" s="134" t="s">
        <v>218</v>
      </c>
      <c r="L231" s="32"/>
      <c r="M231" s="139" t="s">
        <v>21</v>
      </c>
      <c r="N231" s="140" t="s">
        <v>44</v>
      </c>
      <c r="P231" s="141">
        <f>O231*H231</f>
        <v>0</v>
      </c>
      <c r="Q231" s="141">
        <v>0</v>
      </c>
      <c r="R231" s="141">
        <f>Q231*H231</f>
        <v>0</v>
      </c>
      <c r="S231" s="141">
        <v>0</v>
      </c>
      <c r="T231" s="142">
        <f>S231*H231</f>
        <v>0</v>
      </c>
      <c r="AR231" s="143" t="s">
        <v>180</v>
      </c>
      <c r="AT231" s="143" t="s">
        <v>176</v>
      </c>
      <c r="AU231" s="143" t="s">
        <v>82</v>
      </c>
      <c r="AY231" s="17" t="s">
        <v>174</v>
      </c>
      <c r="BE231" s="144">
        <f>IF(N231="základní",J231,0)</f>
        <v>0</v>
      </c>
      <c r="BF231" s="144">
        <f>IF(N231="snížená",J231,0)</f>
        <v>0</v>
      </c>
      <c r="BG231" s="144">
        <f>IF(N231="zákl. přenesená",J231,0)</f>
        <v>0</v>
      </c>
      <c r="BH231" s="144">
        <f>IF(N231="sníž. přenesená",J231,0)</f>
        <v>0</v>
      </c>
      <c r="BI231" s="144">
        <f>IF(N231="nulová",J231,0)</f>
        <v>0</v>
      </c>
      <c r="BJ231" s="17" t="s">
        <v>80</v>
      </c>
      <c r="BK231" s="144">
        <f>ROUND(I231*H231,2)</f>
        <v>0</v>
      </c>
      <c r="BL231" s="17" t="s">
        <v>180</v>
      </c>
      <c r="BM231" s="143" t="s">
        <v>1627</v>
      </c>
    </row>
    <row r="232" spans="2:65" s="1" customFormat="1" ht="19.5">
      <c r="B232" s="32"/>
      <c r="D232" s="150" t="s">
        <v>220</v>
      </c>
      <c r="F232" s="170" t="s">
        <v>2096</v>
      </c>
      <c r="I232" s="147"/>
      <c r="L232" s="32"/>
      <c r="M232" s="148"/>
      <c r="T232" s="53"/>
      <c r="AT232" s="17" t="s">
        <v>220</v>
      </c>
      <c r="AU232" s="17" t="s">
        <v>82</v>
      </c>
    </row>
    <row r="233" spans="2:65" s="1" customFormat="1" ht="16.5" customHeight="1">
      <c r="B233" s="32"/>
      <c r="C233" s="132" t="s">
        <v>1197</v>
      </c>
      <c r="D233" s="132" t="s">
        <v>176</v>
      </c>
      <c r="E233" s="133" t="s">
        <v>2097</v>
      </c>
      <c r="F233" s="134" t="s">
        <v>2098</v>
      </c>
      <c r="G233" s="135" t="s">
        <v>812</v>
      </c>
      <c r="H233" s="136">
        <v>13</v>
      </c>
      <c r="I233" s="137"/>
      <c r="J233" s="138">
        <f>ROUND(I233*H233,2)</f>
        <v>0</v>
      </c>
      <c r="K233" s="134" t="s">
        <v>218</v>
      </c>
      <c r="L233" s="32"/>
      <c r="M233" s="139" t="s">
        <v>21</v>
      </c>
      <c r="N233" s="140" t="s">
        <v>44</v>
      </c>
      <c r="P233" s="141">
        <f>O233*H233</f>
        <v>0</v>
      </c>
      <c r="Q233" s="141">
        <v>0</v>
      </c>
      <c r="R233" s="141">
        <f>Q233*H233</f>
        <v>0</v>
      </c>
      <c r="S233" s="141">
        <v>0</v>
      </c>
      <c r="T233" s="142">
        <f>S233*H233</f>
        <v>0</v>
      </c>
      <c r="AR233" s="143" t="s">
        <v>180</v>
      </c>
      <c r="AT233" s="143" t="s">
        <v>176</v>
      </c>
      <c r="AU233" s="143" t="s">
        <v>82</v>
      </c>
      <c r="AY233" s="17" t="s">
        <v>174</v>
      </c>
      <c r="BE233" s="144">
        <f>IF(N233="základní",J233,0)</f>
        <v>0</v>
      </c>
      <c r="BF233" s="144">
        <f>IF(N233="snížená",J233,0)</f>
        <v>0</v>
      </c>
      <c r="BG233" s="144">
        <f>IF(N233="zákl. přenesená",J233,0)</f>
        <v>0</v>
      </c>
      <c r="BH233" s="144">
        <f>IF(N233="sníž. přenesená",J233,0)</f>
        <v>0</v>
      </c>
      <c r="BI233" s="144">
        <f>IF(N233="nulová",J233,0)</f>
        <v>0</v>
      </c>
      <c r="BJ233" s="17" t="s">
        <v>80</v>
      </c>
      <c r="BK233" s="144">
        <f>ROUND(I233*H233,2)</f>
        <v>0</v>
      </c>
      <c r="BL233" s="17" t="s">
        <v>180</v>
      </c>
      <c r="BM233" s="143" t="s">
        <v>1630</v>
      </c>
    </row>
    <row r="234" spans="2:65" s="1" customFormat="1" ht="16.5" customHeight="1">
      <c r="B234" s="32"/>
      <c r="C234" s="132" t="s">
        <v>1202</v>
      </c>
      <c r="D234" s="132" t="s">
        <v>176</v>
      </c>
      <c r="E234" s="133" t="s">
        <v>2099</v>
      </c>
      <c r="F234" s="134" t="s">
        <v>2100</v>
      </c>
      <c r="G234" s="135" t="s">
        <v>812</v>
      </c>
      <c r="H234" s="136">
        <v>15</v>
      </c>
      <c r="I234" s="137"/>
      <c r="J234" s="138">
        <f>ROUND(I234*H234,2)</f>
        <v>0</v>
      </c>
      <c r="K234" s="134" t="s">
        <v>218</v>
      </c>
      <c r="L234" s="32"/>
      <c r="M234" s="139" t="s">
        <v>21</v>
      </c>
      <c r="N234" s="140" t="s">
        <v>44</v>
      </c>
      <c r="P234" s="141">
        <f>O234*H234</f>
        <v>0</v>
      </c>
      <c r="Q234" s="141">
        <v>0</v>
      </c>
      <c r="R234" s="141">
        <f>Q234*H234</f>
        <v>0</v>
      </c>
      <c r="S234" s="141">
        <v>0</v>
      </c>
      <c r="T234" s="142">
        <f>S234*H234</f>
        <v>0</v>
      </c>
      <c r="AR234" s="143" t="s">
        <v>180</v>
      </c>
      <c r="AT234" s="143" t="s">
        <v>176</v>
      </c>
      <c r="AU234" s="143" t="s">
        <v>82</v>
      </c>
      <c r="AY234" s="17" t="s">
        <v>174</v>
      </c>
      <c r="BE234" s="144">
        <f>IF(N234="základní",J234,0)</f>
        <v>0</v>
      </c>
      <c r="BF234" s="144">
        <f>IF(N234="snížená",J234,0)</f>
        <v>0</v>
      </c>
      <c r="BG234" s="144">
        <f>IF(N234="zákl. přenesená",J234,0)</f>
        <v>0</v>
      </c>
      <c r="BH234" s="144">
        <f>IF(N234="sníž. přenesená",J234,0)</f>
        <v>0</v>
      </c>
      <c r="BI234" s="144">
        <f>IF(N234="nulová",J234,0)</f>
        <v>0</v>
      </c>
      <c r="BJ234" s="17" t="s">
        <v>80</v>
      </c>
      <c r="BK234" s="144">
        <f>ROUND(I234*H234,2)</f>
        <v>0</v>
      </c>
      <c r="BL234" s="17" t="s">
        <v>180</v>
      </c>
      <c r="BM234" s="143" t="s">
        <v>1634</v>
      </c>
    </row>
    <row r="235" spans="2:65" s="11" customFormat="1" ht="22.9" customHeight="1">
      <c r="B235" s="120"/>
      <c r="D235" s="121" t="s">
        <v>72</v>
      </c>
      <c r="E235" s="130" t="s">
        <v>2101</v>
      </c>
      <c r="F235" s="130" t="s">
        <v>2102</v>
      </c>
      <c r="I235" s="123"/>
      <c r="J235" s="131">
        <f>BK235</f>
        <v>0</v>
      </c>
      <c r="L235" s="120"/>
      <c r="M235" s="125"/>
      <c r="P235" s="126">
        <f>SUM(P236:P238)</f>
        <v>0</v>
      </c>
      <c r="R235" s="126">
        <f>SUM(R236:R238)</f>
        <v>0</v>
      </c>
      <c r="T235" s="127">
        <f>SUM(T236:T238)</f>
        <v>0</v>
      </c>
      <c r="AR235" s="121" t="s">
        <v>80</v>
      </c>
      <c r="AT235" s="128" t="s">
        <v>72</v>
      </c>
      <c r="AU235" s="128" t="s">
        <v>80</v>
      </c>
      <c r="AY235" s="121" t="s">
        <v>174</v>
      </c>
      <c r="BK235" s="129">
        <f>SUM(BK236:BK238)</f>
        <v>0</v>
      </c>
    </row>
    <row r="236" spans="2:65" s="1" customFormat="1" ht="24.2" customHeight="1">
      <c r="B236" s="32"/>
      <c r="C236" s="132" t="s">
        <v>1209</v>
      </c>
      <c r="D236" s="132" t="s">
        <v>176</v>
      </c>
      <c r="E236" s="133" t="s">
        <v>2103</v>
      </c>
      <c r="F236" s="134" t="s">
        <v>2104</v>
      </c>
      <c r="G236" s="135" t="s">
        <v>812</v>
      </c>
      <c r="H236" s="136">
        <v>1</v>
      </c>
      <c r="I236" s="137"/>
      <c r="J236" s="138">
        <f>ROUND(I236*H236,2)</f>
        <v>0</v>
      </c>
      <c r="K236" s="134" t="s">
        <v>218</v>
      </c>
      <c r="L236" s="32"/>
      <c r="M236" s="139" t="s">
        <v>21</v>
      </c>
      <c r="N236" s="140" t="s">
        <v>44</v>
      </c>
      <c r="P236" s="141">
        <f>O236*H236</f>
        <v>0</v>
      </c>
      <c r="Q236" s="141">
        <v>0</v>
      </c>
      <c r="R236" s="141">
        <f>Q236*H236</f>
        <v>0</v>
      </c>
      <c r="S236" s="141">
        <v>0</v>
      </c>
      <c r="T236" s="142">
        <f>S236*H236</f>
        <v>0</v>
      </c>
      <c r="AR236" s="143" t="s">
        <v>180</v>
      </c>
      <c r="AT236" s="143" t="s">
        <v>176</v>
      </c>
      <c r="AU236" s="143" t="s">
        <v>82</v>
      </c>
      <c r="AY236" s="17" t="s">
        <v>174</v>
      </c>
      <c r="BE236" s="144">
        <f>IF(N236="základní",J236,0)</f>
        <v>0</v>
      </c>
      <c r="BF236" s="144">
        <f>IF(N236="snížená",J236,0)</f>
        <v>0</v>
      </c>
      <c r="BG236" s="144">
        <f>IF(N236="zákl. přenesená",J236,0)</f>
        <v>0</v>
      </c>
      <c r="BH236" s="144">
        <f>IF(N236="sníž. přenesená",J236,0)</f>
        <v>0</v>
      </c>
      <c r="BI236" s="144">
        <f>IF(N236="nulová",J236,0)</f>
        <v>0</v>
      </c>
      <c r="BJ236" s="17" t="s">
        <v>80</v>
      </c>
      <c r="BK236" s="144">
        <f>ROUND(I236*H236,2)</f>
        <v>0</v>
      </c>
      <c r="BL236" s="17" t="s">
        <v>180</v>
      </c>
      <c r="BM236" s="143" t="s">
        <v>1637</v>
      </c>
    </row>
    <row r="237" spans="2:65" s="1" customFormat="1" ht="29.25">
      <c r="B237" s="32"/>
      <c r="D237" s="150" t="s">
        <v>220</v>
      </c>
      <c r="F237" s="170" t="s">
        <v>2105</v>
      </c>
      <c r="I237" s="147"/>
      <c r="L237" s="32"/>
      <c r="M237" s="148"/>
      <c r="T237" s="53"/>
      <c r="AT237" s="17" t="s">
        <v>220</v>
      </c>
      <c r="AU237" s="17" t="s">
        <v>82</v>
      </c>
    </row>
    <row r="238" spans="2:65" s="1" customFormat="1" ht="16.5" customHeight="1">
      <c r="B238" s="32"/>
      <c r="C238" s="132" t="s">
        <v>1215</v>
      </c>
      <c r="D238" s="132" t="s">
        <v>176</v>
      </c>
      <c r="E238" s="133" t="s">
        <v>2106</v>
      </c>
      <c r="F238" s="134" t="s">
        <v>2107</v>
      </c>
      <c r="G238" s="135" t="s">
        <v>431</v>
      </c>
      <c r="H238" s="136">
        <v>4</v>
      </c>
      <c r="I238" s="137"/>
      <c r="J238" s="138">
        <f>ROUND(I238*H238,2)</f>
        <v>0</v>
      </c>
      <c r="K238" s="134" t="s">
        <v>218</v>
      </c>
      <c r="L238" s="32"/>
      <c r="M238" s="139" t="s">
        <v>21</v>
      </c>
      <c r="N238" s="140" t="s">
        <v>44</v>
      </c>
      <c r="P238" s="141">
        <f>O238*H238</f>
        <v>0</v>
      </c>
      <c r="Q238" s="141">
        <v>0</v>
      </c>
      <c r="R238" s="141">
        <f>Q238*H238</f>
        <v>0</v>
      </c>
      <c r="S238" s="141">
        <v>0</v>
      </c>
      <c r="T238" s="142">
        <f>S238*H238</f>
        <v>0</v>
      </c>
      <c r="AR238" s="143" t="s">
        <v>180</v>
      </c>
      <c r="AT238" s="143" t="s">
        <v>176</v>
      </c>
      <c r="AU238" s="143" t="s">
        <v>82</v>
      </c>
      <c r="AY238" s="17" t="s">
        <v>174</v>
      </c>
      <c r="BE238" s="144">
        <f>IF(N238="základní",J238,0)</f>
        <v>0</v>
      </c>
      <c r="BF238" s="144">
        <f>IF(N238="snížená",J238,0)</f>
        <v>0</v>
      </c>
      <c r="BG238" s="144">
        <f>IF(N238="zákl. přenesená",J238,0)</f>
        <v>0</v>
      </c>
      <c r="BH238" s="144">
        <f>IF(N238="sníž. přenesená",J238,0)</f>
        <v>0</v>
      </c>
      <c r="BI238" s="144">
        <f>IF(N238="nulová",J238,0)</f>
        <v>0</v>
      </c>
      <c r="BJ238" s="17" t="s">
        <v>80</v>
      </c>
      <c r="BK238" s="144">
        <f>ROUND(I238*H238,2)</f>
        <v>0</v>
      </c>
      <c r="BL238" s="17" t="s">
        <v>180</v>
      </c>
      <c r="BM238" s="143" t="s">
        <v>1641</v>
      </c>
    </row>
    <row r="239" spans="2:65" s="11" customFormat="1" ht="22.9" customHeight="1">
      <c r="B239" s="120"/>
      <c r="D239" s="121" t="s">
        <v>72</v>
      </c>
      <c r="E239" s="130" t="s">
        <v>2108</v>
      </c>
      <c r="F239" s="130" t="s">
        <v>2109</v>
      </c>
      <c r="I239" s="123"/>
      <c r="J239" s="131">
        <f>BK239</f>
        <v>0</v>
      </c>
      <c r="L239" s="120"/>
      <c r="M239" s="125"/>
      <c r="P239" s="126">
        <f>P240+P245</f>
        <v>0</v>
      </c>
      <c r="R239" s="126">
        <f>R240+R245</f>
        <v>0</v>
      </c>
      <c r="T239" s="127">
        <f>T240+T245</f>
        <v>0</v>
      </c>
      <c r="AR239" s="121" t="s">
        <v>80</v>
      </c>
      <c r="AT239" s="128" t="s">
        <v>72</v>
      </c>
      <c r="AU239" s="128" t="s">
        <v>80</v>
      </c>
      <c r="AY239" s="121" t="s">
        <v>174</v>
      </c>
      <c r="BK239" s="129">
        <f>BK240+BK245</f>
        <v>0</v>
      </c>
    </row>
    <row r="240" spans="2:65" s="11" customFormat="1" ht="20.85" customHeight="1">
      <c r="B240" s="120"/>
      <c r="D240" s="121" t="s">
        <v>72</v>
      </c>
      <c r="E240" s="130" t="s">
        <v>2110</v>
      </c>
      <c r="F240" s="130" t="s">
        <v>2111</v>
      </c>
      <c r="I240" s="123"/>
      <c r="J240" s="131">
        <f>BK240</f>
        <v>0</v>
      </c>
      <c r="L240" s="120"/>
      <c r="M240" s="125"/>
      <c r="P240" s="126">
        <f>SUM(P241:P244)</f>
        <v>0</v>
      </c>
      <c r="R240" s="126">
        <f>SUM(R241:R244)</f>
        <v>0</v>
      </c>
      <c r="T240" s="127">
        <f>SUM(T241:T244)</f>
        <v>0</v>
      </c>
      <c r="AR240" s="121" t="s">
        <v>80</v>
      </c>
      <c r="AT240" s="128" t="s">
        <v>72</v>
      </c>
      <c r="AU240" s="128" t="s">
        <v>82</v>
      </c>
      <c r="AY240" s="121" t="s">
        <v>174</v>
      </c>
      <c r="BK240" s="129">
        <f>SUM(BK241:BK244)</f>
        <v>0</v>
      </c>
    </row>
    <row r="241" spans="2:65" s="1" customFormat="1" ht="33" customHeight="1">
      <c r="B241" s="32"/>
      <c r="C241" s="132" t="s">
        <v>1220</v>
      </c>
      <c r="D241" s="132" t="s">
        <v>176</v>
      </c>
      <c r="E241" s="133" t="s">
        <v>2112</v>
      </c>
      <c r="F241" s="134" t="s">
        <v>2113</v>
      </c>
      <c r="G241" s="135" t="s">
        <v>431</v>
      </c>
      <c r="H241" s="136">
        <v>65</v>
      </c>
      <c r="I241" s="137"/>
      <c r="J241" s="138">
        <f>ROUND(I241*H241,2)</f>
        <v>0</v>
      </c>
      <c r="K241" s="134" t="s">
        <v>218</v>
      </c>
      <c r="L241" s="32"/>
      <c r="M241" s="139" t="s">
        <v>21</v>
      </c>
      <c r="N241" s="140" t="s">
        <v>44</v>
      </c>
      <c r="P241" s="141">
        <f>O241*H241</f>
        <v>0</v>
      </c>
      <c r="Q241" s="141">
        <v>0</v>
      </c>
      <c r="R241" s="141">
        <f>Q241*H241</f>
        <v>0</v>
      </c>
      <c r="S241" s="141">
        <v>0</v>
      </c>
      <c r="T241" s="142">
        <f>S241*H241</f>
        <v>0</v>
      </c>
      <c r="AR241" s="143" t="s">
        <v>180</v>
      </c>
      <c r="AT241" s="143" t="s">
        <v>176</v>
      </c>
      <c r="AU241" s="143" t="s">
        <v>108</v>
      </c>
      <c r="AY241" s="17" t="s">
        <v>174</v>
      </c>
      <c r="BE241" s="144">
        <f>IF(N241="základní",J241,0)</f>
        <v>0</v>
      </c>
      <c r="BF241" s="144">
        <f>IF(N241="snížená",J241,0)</f>
        <v>0</v>
      </c>
      <c r="BG241" s="144">
        <f>IF(N241="zákl. přenesená",J241,0)</f>
        <v>0</v>
      </c>
      <c r="BH241" s="144">
        <f>IF(N241="sníž. přenesená",J241,0)</f>
        <v>0</v>
      </c>
      <c r="BI241" s="144">
        <f>IF(N241="nulová",J241,0)</f>
        <v>0</v>
      </c>
      <c r="BJ241" s="17" t="s">
        <v>80</v>
      </c>
      <c r="BK241" s="144">
        <f>ROUND(I241*H241,2)</f>
        <v>0</v>
      </c>
      <c r="BL241" s="17" t="s">
        <v>180</v>
      </c>
      <c r="BM241" s="143" t="s">
        <v>1644</v>
      </c>
    </row>
    <row r="242" spans="2:65" s="1" customFormat="1" ht="33" customHeight="1">
      <c r="B242" s="32"/>
      <c r="C242" s="132" t="s">
        <v>1225</v>
      </c>
      <c r="D242" s="132" t="s">
        <v>176</v>
      </c>
      <c r="E242" s="133" t="s">
        <v>2114</v>
      </c>
      <c r="F242" s="134" t="s">
        <v>2115</v>
      </c>
      <c r="G242" s="135" t="s">
        <v>431</v>
      </c>
      <c r="H242" s="136">
        <v>60</v>
      </c>
      <c r="I242" s="137"/>
      <c r="J242" s="138">
        <f>ROUND(I242*H242,2)</f>
        <v>0</v>
      </c>
      <c r="K242" s="134" t="s">
        <v>218</v>
      </c>
      <c r="L242" s="32"/>
      <c r="M242" s="139" t="s">
        <v>21</v>
      </c>
      <c r="N242" s="140" t="s">
        <v>44</v>
      </c>
      <c r="P242" s="141">
        <f>O242*H242</f>
        <v>0</v>
      </c>
      <c r="Q242" s="141">
        <v>0</v>
      </c>
      <c r="R242" s="141">
        <f>Q242*H242</f>
        <v>0</v>
      </c>
      <c r="S242" s="141">
        <v>0</v>
      </c>
      <c r="T242" s="142">
        <f>S242*H242</f>
        <v>0</v>
      </c>
      <c r="AR242" s="143" t="s">
        <v>180</v>
      </c>
      <c r="AT242" s="143" t="s">
        <v>176</v>
      </c>
      <c r="AU242" s="143" t="s">
        <v>108</v>
      </c>
      <c r="AY242" s="17" t="s">
        <v>174</v>
      </c>
      <c r="BE242" s="144">
        <f>IF(N242="základní",J242,0)</f>
        <v>0</v>
      </c>
      <c r="BF242" s="144">
        <f>IF(N242="snížená",J242,0)</f>
        <v>0</v>
      </c>
      <c r="BG242" s="144">
        <f>IF(N242="zákl. přenesená",J242,0)</f>
        <v>0</v>
      </c>
      <c r="BH242" s="144">
        <f>IF(N242="sníž. přenesená",J242,0)</f>
        <v>0</v>
      </c>
      <c r="BI242" s="144">
        <f>IF(N242="nulová",J242,0)</f>
        <v>0</v>
      </c>
      <c r="BJ242" s="17" t="s">
        <v>80</v>
      </c>
      <c r="BK242" s="144">
        <f>ROUND(I242*H242,2)</f>
        <v>0</v>
      </c>
      <c r="BL242" s="17" t="s">
        <v>180</v>
      </c>
      <c r="BM242" s="143" t="s">
        <v>1647</v>
      </c>
    </row>
    <row r="243" spans="2:65" s="1" customFormat="1" ht="16.5" customHeight="1">
      <c r="B243" s="32"/>
      <c r="C243" s="132" t="s">
        <v>1265</v>
      </c>
      <c r="D243" s="132" t="s">
        <v>176</v>
      </c>
      <c r="E243" s="133" t="s">
        <v>2116</v>
      </c>
      <c r="F243" s="134" t="s">
        <v>2117</v>
      </c>
      <c r="G243" s="135" t="s">
        <v>812</v>
      </c>
      <c r="H243" s="136">
        <v>550</v>
      </c>
      <c r="I243" s="137"/>
      <c r="J243" s="138">
        <f>ROUND(I243*H243,2)</f>
        <v>0</v>
      </c>
      <c r="K243" s="134" t="s">
        <v>218</v>
      </c>
      <c r="L243" s="32"/>
      <c r="M243" s="139" t="s">
        <v>21</v>
      </c>
      <c r="N243" s="140" t="s">
        <v>44</v>
      </c>
      <c r="P243" s="141">
        <f>O243*H243</f>
        <v>0</v>
      </c>
      <c r="Q243" s="141">
        <v>0</v>
      </c>
      <c r="R243" s="141">
        <f>Q243*H243</f>
        <v>0</v>
      </c>
      <c r="S243" s="141">
        <v>0</v>
      </c>
      <c r="T243" s="142">
        <f>S243*H243</f>
        <v>0</v>
      </c>
      <c r="AR243" s="143" t="s">
        <v>180</v>
      </c>
      <c r="AT243" s="143" t="s">
        <v>176</v>
      </c>
      <c r="AU243" s="143" t="s">
        <v>108</v>
      </c>
      <c r="AY243" s="17" t="s">
        <v>174</v>
      </c>
      <c r="BE243" s="144">
        <f>IF(N243="základní",J243,0)</f>
        <v>0</v>
      </c>
      <c r="BF243" s="144">
        <f>IF(N243="snížená",J243,0)</f>
        <v>0</v>
      </c>
      <c r="BG243" s="144">
        <f>IF(N243="zákl. přenesená",J243,0)</f>
        <v>0</v>
      </c>
      <c r="BH243" s="144">
        <f>IF(N243="sníž. přenesená",J243,0)</f>
        <v>0</v>
      </c>
      <c r="BI243" s="144">
        <f>IF(N243="nulová",J243,0)</f>
        <v>0</v>
      </c>
      <c r="BJ243" s="17" t="s">
        <v>80</v>
      </c>
      <c r="BK243" s="144">
        <f>ROUND(I243*H243,2)</f>
        <v>0</v>
      </c>
      <c r="BL243" s="17" t="s">
        <v>180</v>
      </c>
      <c r="BM243" s="143" t="s">
        <v>1650</v>
      </c>
    </row>
    <row r="244" spans="2:65" s="1" customFormat="1" ht="117">
      <c r="B244" s="32"/>
      <c r="D244" s="150" t="s">
        <v>220</v>
      </c>
      <c r="F244" s="170" t="s">
        <v>2118</v>
      </c>
      <c r="I244" s="147"/>
      <c r="L244" s="32"/>
      <c r="M244" s="148"/>
      <c r="T244" s="53"/>
      <c r="AT244" s="17" t="s">
        <v>220</v>
      </c>
      <c r="AU244" s="17" t="s">
        <v>108</v>
      </c>
    </row>
    <row r="245" spans="2:65" s="11" customFormat="1" ht="20.85" customHeight="1">
      <c r="B245" s="120"/>
      <c r="D245" s="121" t="s">
        <v>72</v>
      </c>
      <c r="E245" s="130" t="s">
        <v>2119</v>
      </c>
      <c r="F245" s="130" t="s">
        <v>2120</v>
      </c>
      <c r="I245" s="123"/>
      <c r="J245" s="131">
        <f>BK245</f>
        <v>0</v>
      </c>
      <c r="L245" s="120"/>
      <c r="M245" s="125"/>
      <c r="P245" s="126">
        <f>SUM(P246:P256)</f>
        <v>0</v>
      </c>
      <c r="R245" s="126">
        <f>SUM(R246:R256)</f>
        <v>0</v>
      </c>
      <c r="T245" s="127">
        <f>SUM(T246:T256)</f>
        <v>0</v>
      </c>
      <c r="AR245" s="121" t="s">
        <v>80</v>
      </c>
      <c r="AT245" s="128" t="s">
        <v>72</v>
      </c>
      <c r="AU245" s="128" t="s">
        <v>82</v>
      </c>
      <c r="AY245" s="121" t="s">
        <v>174</v>
      </c>
      <c r="BK245" s="129">
        <f>SUM(BK246:BK256)</f>
        <v>0</v>
      </c>
    </row>
    <row r="246" spans="2:65" s="1" customFormat="1" ht="33" customHeight="1">
      <c r="B246" s="32"/>
      <c r="C246" s="132" t="s">
        <v>1268</v>
      </c>
      <c r="D246" s="132" t="s">
        <v>176</v>
      </c>
      <c r="E246" s="133" t="s">
        <v>2121</v>
      </c>
      <c r="F246" s="134" t="s">
        <v>2122</v>
      </c>
      <c r="G246" s="135" t="s">
        <v>431</v>
      </c>
      <c r="H246" s="136">
        <v>13</v>
      </c>
      <c r="I246" s="137"/>
      <c r="J246" s="138">
        <f t="shared" ref="J246:J255" si="40">ROUND(I246*H246,2)</f>
        <v>0</v>
      </c>
      <c r="K246" s="134" t="s">
        <v>218</v>
      </c>
      <c r="L246" s="32"/>
      <c r="M246" s="139" t="s">
        <v>21</v>
      </c>
      <c r="N246" s="140" t="s">
        <v>44</v>
      </c>
      <c r="P246" s="141">
        <f t="shared" ref="P246:P255" si="41">O246*H246</f>
        <v>0</v>
      </c>
      <c r="Q246" s="141">
        <v>0</v>
      </c>
      <c r="R246" s="141">
        <f t="shared" ref="R246:R255" si="42">Q246*H246</f>
        <v>0</v>
      </c>
      <c r="S246" s="141">
        <v>0</v>
      </c>
      <c r="T246" s="142">
        <f t="shared" ref="T246:T255" si="43">S246*H246</f>
        <v>0</v>
      </c>
      <c r="AR246" s="143" t="s">
        <v>180</v>
      </c>
      <c r="AT246" s="143" t="s">
        <v>176</v>
      </c>
      <c r="AU246" s="143" t="s">
        <v>108</v>
      </c>
      <c r="AY246" s="17" t="s">
        <v>174</v>
      </c>
      <c r="BE246" s="144">
        <f t="shared" ref="BE246:BE255" si="44">IF(N246="základní",J246,0)</f>
        <v>0</v>
      </c>
      <c r="BF246" s="144">
        <f t="shared" ref="BF246:BF255" si="45">IF(N246="snížená",J246,0)</f>
        <v>0</v>
      </c>
      <c r="BG246" s="144">
        <f t="shared" ref="BG246:BG255" si="46">IF(N246="zákl. přenesená",J246,0)</f>
        <v>0</v>
      </c>
      <c r="BH246" s="144">
        <f t="shared" ref="BH246:BH255" si="47">IF(N246="sníž. přenesená",J246,0)</f>
        <v>0</v>
      </c>
      <c r="BI246" s="144">
        <f t="shared" ref="BI246:BI255" si="48">IF(N246="nulová",J246,0)</f>
        <v>0</v>
      </c>
      <c r="BJ246" s="17" t="s">
        <v>80</v>
      </c>
      <c r="BK246" s="144">
        <f t="shared" ref="BK246:BK255" si="49">ROUND(I246*H246,2)</f>
        <v>0</v>
      </c>
      <c r="BL246" s="17" t="s">
        <v>180</v>
      </c>
      <c r="BM246" s="143" t="s">
        <v>2123</v>
      </c>
    </row>
    <row r="247" spans="2:65" s="1" customFormat="1" ht="33" customHeight="1">
      <c r="B247" s="32"/>
      <c r="C247" s="132" t="s">
        <v>1273</v>
      </c>
      <c r="D247" s="132" t="s">
        <v>176</v>
      </c>
      <c r="E247" s="133" t="s">
        <v>2124</v>
      </c>
      <c r="F247" s="134" t="s">
        <v>2125</v>
      </c>
      <c r="G247" s="135" t="s">
        <v>431</v>
      </c>
      <c r="H247" s="136">
        <v>9</v>
      </c>
      <c r="I247" s="137"/>
      <c r="J247" s="138">
        <f t="shared" si="40"/>
        <v>0</v>
      </c>
      <c r="K247" s="134" t="s">
        <v>218</v>
      </c>
      <c r="L247" s="32"/>
      <c r="M247" s="139" t="s">
        <v>21</v>
      </c>
      <c r="N247" s="140" t="s">
        <v>44</v>
      </c>
      <c r="P247" s="141">
        <f t="shared" si="41"/>
        <v>0</v>
      </c>
      <c r="Q247" s="141">
        <v>0</v>
      </c>
      <c r="R247" s="141">
        <f t="shared" si="42"/>
        <v>0</v>
      </c>
      <c r="S247" s="141">
        <v>0</v>
      </c>
      <c r="T247" s="142">
        <f t="shared" si="43"/>
        <v>0</v>
      </c>
      <c r="AR247" s="143" t="s">
        <v>180</v>
      </c>
      <c r="AT247" s="143" t="s">
        <v>176</v>
      </c>
      <c r="AU247" s="143" t="s">
        <v>108</v>
      </c>
      <c r="AY247" s="17" t="s">
        <v>174</v>
      </c>
      <c r="BE247" s="144">
        <f t="shared" si="44"/>
        <v>0</v>
      </c>
      <c r="BF247" s="144">
        <f t="shared" si="45"/>
        <v>0</v>
      </c>
      <c r="BG247" s="144">
        <f t="shared" si="46"/>
        <v>0</v>
      </c>
      <c r="BH247" s="144">
        <f t="shared" si="47"/>
        <v>0</v>
      </c>
      <c r="BI247" s="144">
        <f t="shared" si="48"/>
        <v>0</v>
      </c>
      <c r="BJ247" s="17" t="s">
        <v>80</v>
      </c>
      <c r="BK247" s="144">
        <f t="shared" si="49"/>
        <v>0</v>
      </c>
      <c r="BL247" s="17" t="s">
        <v>180</v>
      </c>
      <c r="BM247" s="143" t="s">
        <v>1654</v>
      </c>
    </row>
    <row r="248" spans="2:65" s="1" customFormat="1" ht="33" customHeight="1">
      <c r="B248" s="32"/>
      <c r="C248" s="132" t="s">
        <v>1277</v>
      </c>
      <c r="D248" s="132" t="s">
        <v>176</v>
      </c>
      <c r="E248" s="133" t="s">
        <v>2126</v>
      </c>
      <c r="F248" s="134" t="s">
        <v>2127</v>
      </c>
      <c r="G248" s="135" t="s">
        <v>431</v>
      </c>
      <c r="H248" s="136">
        <v>6</v>
      </c>
      <c r="I248" s="137"/>
      <c r="J248" s="138">
        <f t="shared" si="40"/>
        <v>0</v>
      </c>
      <c r="K248" s="134" t="s">
        <v>218</v>
      </c>
      <c r="L248" s="32"/>
      <c r="M248" s="139" t="s">
        <v>21</v>
      </c>
      <c r="N248" s="140" t="s">
        <v>44</v>
      </c>
      <c r="P248" s="141">
        <f t="shared" si="41"/>
        <v>0</v>
      </c>
      <c r="Q248" s="141">
        <v>0</v>
      </c>
      <c r="R248" s="141">
        <f t="shared" si="42"/>
        <v>0</v>
      </c>
      <c r="S248" s="141">
        <v>0</v>
      </c>
      <c r="T248" s="142">
        <f t="shared" si="43"/>
        <v>0</v>
      </c>
      <c r="AR248" s="143" t="s">
        <v>180</v>
      </c>
      <c r="AT248" s="143" t="s">
        <v>176</v>
      </c>
      <c r="AU248" s="143" t="s">
        <v>108</v>
      </c>
      <c r="AY248" s="17" t="s">
        <v>174</v>
      </c>
      <c r="BE248" s="144">
        <f t="shared" si="44"/>
        <v>0</v>
      </c>
      <c r="BF248" s="144">
        <f t="shared" si="45"/>
        <v>0</v>
      </c>
      <c r="BG248" s="144">
        <f t="shared" si="46"/>
        <v>0</v>
      </c>
      <c r="BH248" s="144">
        <f t="shared" si="47"/>
        <v>0</v>
      </c>
      <c r="BI248" s="144">
        <f t="shared" si="48"/>
        <v>0</v>
      </c>
      <c r="BJ248" s="17" t="s">
        <v>80</v>
      </c>
      <c r="BK248" s="144">
        <f t="shared" si="49"/>
        <v>0</v>
      </c>
      <c r="BL248" s="17" t="s">
        <v>180</v>
      </c>
      <c r="BM248" s="143" t="s">
        <v>2128</v>
      </c>
    </row>
    <row r="249" spans="2:65" s="1" customFormat="1" ht="33" customHeight="1">
      <c r="B249" s="32"/>
      <c r="C249" s="132" t="s">
        <v>1282</v>
      </c>
      <c r="D249" s="132" t="s">
        <v>176</v>
      </c>
      <c r="E249" s="133" t="s">
        <v>2129</v>
      </c>
      <c r="F249" s="134" t="s">
        <v>2130</v>
      </c>
      <c r="G249" s="135" t="s">
        <v>431</v>
      </c>
      <c r="H249" s="136">
        <v>32</v>
      </c>
      <c r="I249" s="137"/>
      <c r="J249" s="138">
        <f t="shared" si="40"/>
        <v>0</v>
      </c>
      <c r="K249" s="134" t="s">
        <v>218</v>
      </c>
      <c r="L249" s="32"/>
      <c r="M249" s="139" t="s">
        <v>21</v>
      </c>
      <c r="N249" s="140" t="s">
        <v>44</v>
      </c>
      <c r="P249" s="141">
        <f t="shared" si="41"/>
        <v>0</v>
      </c>
      <c r="Q249" s="141">
        <v>0</v>
      </c>
      <c r="R249" s="141">
        <f t="shared" si="42"/>
        <v>0</v>
      </c>
      <c r="S249" s="141">
        <v>0</v>
      </c>
      <c r="T249" s="142">
        <f t="shared" si="43"/>
        <v>0</v>
      </c>
      <c r="AR249" s="143" t="s">
        <v>180</v>
      </c>
      <c r="AT249" s="143" t="s">
        <v>176</v>
      </c>
      <c r="AU249" s="143" t="s">
        <v>108</v>
      </c>
      <c r="AY249" s="17" t="s">
        <v>174</v>
      </c>
      <c r="BE249" s="144">
        <f t="shared" si="44"/>
        <v>0</v>
      </c>
      <c r="BF249" s="144">
        <f t="shared" si="45"/>
        <v>0</v>
      </c>
      <c r="BG249" s="144">
        <f t="shared" si="46"/>
        <v>0</v>
      </c>
      <c r="BH249" s="144">
        <f t="shared" si="47"/>
        <v>0</v>
      </c>
      <c r="BI249" s="144">
        <f t="shared" si="48"/>
        <v>0</v>
      </c>
      <c r="BJ249" s="17" t="s">
        <v>80</v>
      </c>
      <c r="BK249" s="144">
        <f t="shared" si="49"/>
        <v>0</v>
      </c>
      <c r="BL249" s="17" t="s">
        <v>180</v>
      </c>
      <c r="BM249" s="143" t="s">
        <v>1658</v>
      </c>
    </row>
    <row r="250" spans="2:65" s="1" customFormat="1" ht="33" customHeight="1">
      <c r="B250" s="32"/>
      <c r="C250" s="132" t="s">
        <v>1664</v>
      </c>
      <c r="D250" s="132" t="s">
        <v>176</v>
      </c>
      <c r="E250" s="133" t="s">
        <v>2131</v>
      </c>
      <c r="F250" s="134" t="s">
        <v>2132</v>
      </c>
      <c r="G250" s="135" t="s">
        <v>431</v>
      </c>
      <c r="H250" s="136">
        <v>33</v>
      </c>
      <c r="I250" s="137"/>
      <c r="J250" s="138">
        <f t="shared" si="40"/>
        <v>0</v>
      </c>
      <c r="K250" s="134" t="s">
        <v>218</v>
      </c>
      <c r="L250" s="32"/>
      <c r="M250" s="139" t="s">
        <v>21</v>
      </c>
      <c r="N250" s="140" t="s">
        <v>44</v>
      </c>
      <c r="P250" s="141">
        <f t="shared" si="41"/>
        <v>0</v>
      </c>
      <c r="Q250" s="141">
        <v>0</v>
      </c>
      <c r="R250" s="141">
        <f t="shared" si="42"/>
        <v>0</v>
      </c>
      <c r="S250" s="141">
        <v>0</v>
      </c>
      <c r="T250" s="142">
        <f t="shared" si="43"/>
        <v>0</v>
      </c>
      <c r="AR250" s="143" t="s">
        <v>180</v>
      </c>
      <c r="AT250" s="143" t="s">
        <v>176</v>
      </c>
      <c r="AU250" s="143" t="s">
        <v>108</v>
      </c>
      <c r="AY250" s="17" t="s">
        <v>174</v>
      </c>
      <c r="BE250" s="144">
        <f t="shared" si="44"/>
        <v>0</v>
      </c>
      <c r="BF250" s="144">
        <f t="shared" si="45"/>
        <v>0</v>
      </c>
      <c r="BG250" s="144">
        <f t="shared" si="46"/>
        <v>0</v>
      </c>
      <c r="BH250" s="144">
        <f t="shared" si="47"/>
        <v>0</v>
      </c>
      <c r="BI250" s="144">
        <f t="shared" si="48"/>
        <v>0</v>
      </c>
      <c r="BJ250" s="17" t="s">
        <v>80</v>
      </c>
      <c r="BK250" s="144">
        <f t="shared" si="49"/>
        <v>0</v>
      </c>
      <c r="BL250" s="17" t="s">
        <v>180</v>
      </c>
      <c r="BM250" s="143" t="s">
        <v>2133</v>
      </c>
    </row>
    <row r="251" spans="2:65" s="1" customFormat="1" ht="33" customHeight="1">
      <c r="B251" s="32"/>
      <c r="C251" s="132" t="s">
        <v>1493</v>
      </c>
      <c r="D251" s="132" t="s">
        <v>176</v>
      </c>
      <c r="E251" s="133" t="s">
        <v>2134</v>
      </c>
      <c r="F251" s="134" t="s">
        <v>2135</v>
      </c>
      <c r="G251" s="135" t="s">
        <v>431</v>
      </c>
      <c r="H251" s="136">
        <v>63</v>
      </c>
      <c r="I251" s="137"/>
      <c r="J251" s="138">
        <f t="shared" si="40"/>
        <v>0</v>
      </c>
      <c r="K251" s="134" t="s">
        <v>218</v>
      </c>
      <c r="L251" s="32"/>
      <c r="M251" s="139" t="s">
        <v>21</v>
      </c>
      <c r="N251" s="140" t="s">
        <v>44</v>
      </c>
      <c r="P251" s="141">
        <f t="shared" si="41"/>
        <v>0</v>
      </c>
      <c r="Q251" s="141">
        <v>0</v>
      </c>
      <c r="R251" s="141">
        <f t="shared" si="42"/>
        <v>0</v>
      </c>
      <c r="S251" s="141">
        <v>0</v>
      </c>
      <c r="T251" s="142">
        <f t="shared" si="43"/>
        <v>0</v>
      </c>
      <c r="AR251" s="143" t="s">
        <v>180</v>
      </c>
      <c r="AT251" s="143" t="s">
        <v>176</v>
      </c>
      <c r="AU251" s="143" t="s">
        <v>108</v>
      </c>
      <c r="AY251" s="17" t="s">
        <v>174</v>
      </c>
      <c r="BE251" s="144">
        <f t="shared" si="44"/>
        <v>0</v>
      </c>
      <c r="BF251" s="144">
        <f t="shared" si="45"/>
        <v>0</v>
      </c>
      <c r="BG251" s="144">
        <f t="shared" si="46"/>
        <v>0</v>
      </c>
      <c r="BH251" s="144">
        <f t="shared" si="47"/>
        <v>0</v>
      </c>
      <c r="BI251" s="144">
        <f t="shared" si="48"/>
        <v>0</v>
      </c>
      <c r="BJ251" s="17" t="s">
        <v>80</v>
      </c>
      <c r="BK251" s="144">
        <f t="shared" si="49"/>
        <v>0</v>
      </c>
      <c r="BL251" s="17" t="s">
        <v>180</v>
      </c>
      <c r="BM251" s="143" t="s">
        <v>1662</v>
      </c>
    </row>
    <row r="252" spans="2:65" s="1" customFormat="1" ht="33" customHeight="1">
      <c r="B252" s="32"/>
      <c r="C252" s="132" t="s">
        <v>1673</v>
      </c>
      <c r="D252" s="132" t="s">
        <v>176</v>
      </c>
      <c r="E252" s="133" t="s">
        <v>2136</v>
      </c>
      <c r="F252" s="134" t="s">
        <v>2137</v>
      </c>
      <c r="G252" s="135" t="s">
        <v>431</v>
      </c>
      <c r="H252" s="136">
        <v>321</v>
      </c>
      <c r="I252" s="137"/>
      <c r="J252" s="138">
        <f t="shared" si="40"/>
        <v>0</v>
      </c>
      <c r="K252" s="134" t="s">
        <v>218</v>
      </c>
      <c r="L252" s="32"/>
      <c r="M252" s="139" t="s">
        <v>21</v>
      </c>
      <c r="N252" s="140" t="s">
        <v>44</v>
      </c>
      <c r="P252" s="141">
        <f t="shared" si="41"/>
        <v>0</v>
      </c>
      <c r="Q252" s="141">
        <v>0</v>
      </c>
      <c r="R252" s="141">
        <f t="shared" si="42"/>
        <v>0</v>
      </c>
      <c r="S252" s="141">
        <v>0</v>
      </c>
      <c r="T252" s="142">
        <f t="shared" si="43"/>
        <v>0</v>
      </c>
      <c r="AR252" s="143" t="s">
        <v>180</v>
      </c>
      <c r="AT252" s="143" t="s">
        <v>176</v>
      </c>
      <c r="AU252" s="143" t="s">
        <v>108</v>
      </c>
      <c r="AY252" s="17" t="s">
        <v>174</v>
      </c>
      <c r="BE252" s="144">
        <f t="shared" si="44"/>
        <v>0</v>
      </c>
      <c r="BF252" s="144">
        <f t="shared" si="45"/>
        <v>0</v>
      </c>
      <c r="BG252" s="144">
        <f t="shared" si="46"/>
        <v>0</v>
      </c>
      <c r="BH252" s="144">
        <f t="shared" si="47"/>
        <v>0</v>
      </c>
      <c r="BI252" s="144">
        <f t="shared" si="48"/>
        <v>0</v>
      </c>
      <c r="BJ252" s="17" t="s">
        <v>80</v>
      </c>
      <c r="BK252" s="144">
        <f t="shared" si="49"/>
        <v>0</v>
      </c>
      <c r="BL252" s="17" t="s">
        <v>180</v>
      </c>
      <c r="BM252" s="143" t="s">
        <v>2138</v>
      </c>
    </row>
    <row r="253" spans="2:65" s="1" customFormat="1" ht="33" customHeight="1">
      <c r="B253" s="32"/>
      <c r="C253" s="132" t="s">
        <v>1496</v>
      </c>
      <c r="D253" s="132" t="s">
        <v>176</v>
      </c>
      <c r="E253" s="133" t="s">
        <v>2139</v>
      </c>
      <c r="F253" s="134" t="s">
        <v>2140</v>
      </c>
      <c r="G253" s="135" t="s">
        <v>431</v>
      </c>
      <c r="H253" s="136">
        <v>10</v>
      </c>
      <c r="I253" s="137"/>
      <c r="J253" s="138">
        <f t="shared" si="40"/>
        <v>0</v>
      </c>
      <c r="K253" s="134" t="s">
        <v>218</v>
      </c>
      <c r="L253" s="32"/>
      <c r="M253" s="139" t="s">
        <v>21</v>
      </c>
      <c r="N253" s="140" t="s">
        <v>44</v>
      </c>
      <c r="P253" s="141">
        <f t="shared" si="41"/>
        <v>0</v>
      </c>
      <c r="Q253" s="141">
        <v>0</v>
      </c>
      <c r="R253" s="141">
        <f t="shared" si="42"/>
        <v>0</v>
      </c>
      <c r="S253" s="141">
        <v>0</v>
      </c>
      <c r="T253" s="142">
        <f t="shared" si="43"/>
        <v>0</v>
      </c>
      <c r="AR253" s="143" t="s">
        <v>180</v>
      </c>
      <c r="AT253" s="143" t="s">
        <v>176</v>
      </c>
      <c r="AU253" s="143" t="s">
        <v>108</v>
      </c>
      <c r="AY253" s="17" t="s">
        <v>174</v>
      </c>
      <c r="BE253" s="144">
        <f t="shared" si="44"/>
        <v>0</v>
      </c>
      <c r="BF253" s="144">
        <f t="shared" si="45"/>
        <v>0</v>
      </c>
      <c r="BG253" s="144">
        <f t="shared" si="46"/>
        <v>0</v>
      </c>
      <c r="BH253" s="144">
        <f t="shared" si="47"/>
        <v>0</v>
      </c>
      <c r="BI253" s="144">
        <f t="shared" si="48"/>
        <v>0</v>
      </c>
      <c r="BJ253" s="17" t="s">
        <v>80</v>
      </c>
      <c r="BK253" s="144">
        <f t="shared" si="49"/>
        <v>0</v>
      </c>
      <c r="BL253" s="17" t="s">
        <v>180</v>
      </c>
      <c r="BM253" s="143" t="s">
        <v>1672</v>
      </c>
    </row>
    <row r="254" spans="2:65" s="1" customFormat="1" ht="33" customHeight="1">
      <c r="B254" s="32"/>
      <c r="C254" s="132" t="s">
        <v>1680</v>
      </c>
      <c r="D254" s="132" t="s">
        <v>176</v>
      </c>
      <c r="E254" s="133" t="s">
        <v>2141</v>
      </c>
      <c r="F254" s="134" t="s">
        <v>2142</v>
      </c>
      <c r="G254" s="135" t="s">
        <v>431</v>
      </c>
      <c r="H254" s="136">
        <v>717</v>
      </c>
      <c r="I254" s="137"/>
      <c r="J254" s="138">
        <f t="shared" si="40"/>
        <v>0</v>
      </c>
      <c r="K254" s="134" t="s">
        <v>218</v>
      </c>
      <c r="L254" s="32"/>
      <c r="M254" s="139" t="s">
        <v>21</v>
      </c>
      <c r="N254" s="140" t="s">
        <v>44</v>
      </c>
      <c r="P254" s="141">
        <f t="shared" si="41"/>
        <v>0</v>
      </c>
      <c r="Q254" s="141">
        <v>0</v>
      </c>
      <c r="R254" s="141">
        <f t="shared" si="42"/>
        <v>0</v>
      </c>
      <c r="S254" s="141">
        <v>0</v>
      </c>
      <c r="T254" s="142">
        <f t="shared" si="43"/>
        <v>0</v>
      </c>
      <c r="AR254" s="143" t="s">
        <v>180</v>
      </c>
      <c r="AT254" s="143" t="s">
        <v>176</v>
      </c>
      <c r="AU254" s="143" t="s">
        <v>108</v>
      </c>
      <c r="AY254" s="17" t="s">
        <v>174</v>
      </c>
      <c r="BE254" s="144">
        <f t="shared" si="44"/>
        <v>0</v>
      </c>
      <c r="BF254" s="144">
        <f t="shared" si="45"/>
        <v>0</v>
      </c>
      <c r="BG254" s="144">
        <f t="shared" si="46"/>
        <v>0</v>
      </c>
      <c r="BH254" s="144">
        <f t="shared" si="47"/>
        <v>0</v>
      </c>
      <c r="BI254" s="144">
        <f t="shared" si="48"/>
        <v>0</v>
      </c>
      <c r="BJ254" s="17" t="s">
        <v>80</v>
      </c>
      <c r="BK254" s="144">
        <f t="shared" si="49"/>
        <v>0</v>
      </c>
      <c r="BL254" s="17" t="s">
        <v>180</v>
      </c>
      <c r="BM254" s="143" t="s">
        <v>1676</v>
      </c>
    </row>
    <row r="255" spans="2:65" s="1" customFormat="1" ht="16.5" customHeight="1">
      <c r="B255" s="32"/>
      <c r="C255" s="132" t="s">
        <v>1499</v>
      </c>
      <c r="D255" s="132" t="s">
        <v>176</v>
      </c>
      <c r="E255" s="133" t="s">
        <v>2143</v>
      </c>
      <c r="F255" s="134" t="s">
        <v>2144</v>
      </c>
      <c r="G255" s="135" t="s">
        <v>812</v>
      </c>
      <c r="H255" s="136">
        <v>550</v>
      </c>
      <c r="I255" s="137"/>
      <c r="J255" s="138">
        <f t="shared" si="40"/>
        <v>0</v>
      </c>
      <c r="K255" s="134" t="s">
        <v>218</v>
      </c>
      <c r="L255" s="32"/>
      <c r="M255" s="139" t="s">
        <v>21</v>
      </c>
      <c r="N255" s="140" t="s">
        <v>44</v>
      </c>
      <c r="P255" s="141">
        <f t="shared" si="41"/>
        <v>0</v>
      </c>
      <c r="Q255" s="141">
        <v>0</v>
      </c>
      <c r="R255" s="141">
        <f t="shared" si="42"/>
        <v>0</v>
      </c>
      <c r="S255" s="141">
        <v>0</v>
      </c>
      <c r="T255" s="142">
        <f t="shared" si="43"/>
        <v>0</v>
      </c>
      <c r="AR255" s="143" t="s">
        <v>180</v>
      </c>
      <c r="AT255" s="143" t="s">
        <v>176</v>
      </c>
      <c r="AU255" s="143" t="s">
        <v>108</v>
      </c>
      <c r="AY255" s="17" t="s">
        <v>174</v>
      </c>
      <c r="BE255" s="144">
        <f t="shared" si="44"/>
        <v>0</v>
      </c>
      <c r="BF255" s="144">
        <f t="shared" si="45"/>
        <v>0</v>
      </c>
      <c r="BG255" s="144">
        <f t="shared" si="46"/>
        <v>0</v>
      </c>
      <c r="BH255" s="144">
        <f t="shared" si="47"/>
        <v>0</v>
      </c>
      <c r="BI255" s="144">
        <f t="shared" si="48"/>
        <v>0</v>
      </c>
      <c r="BJ255" s="17" t="s">
        <v>80</v>
      </c>
      <c r="BK255" s="144">
        <f t="shared" si="49"/>
        <v>0</v>
      </c>
      <c r="BL255" s="17" t="s">
        <v>180</v>
      </c>
      <c r="BM255" s="143" t="s">
        <v>1679</v>
      </c>
    </row>
    <row r="256" spans="2:65" s="1" customFormat="1" ht="48.75">
      <c r="B256" s="32"/>
      <c r="D256" s="150" t="s">
        <v>220</v>
      </c>
      <c r="F256" s="170" t="s">
        <v>2145</v>
      </c>
      <c r="I256" s="147"/>
      <c r="L256" s="32"/>
      <c r="M256" s="148"/>
      <c r="T256" s="53"/>
      <c r="AT256" s="17" t="s">
        <v>220</v>
      </c>
      <c r="AU256" s="17" t="s">
        <v>108</v>
      </c>
    </row>
    <row r="257" spans="2:65" s="11" customFormat="1" ht="25.9" customHeight="1">
      <c r="B257" s="120"/>
      <c r="D257" s="121" t="s">
        <v>72</v>
      </c>
      <c r="E257" s="122" t="s">
        <v>2146</v>
      </c>
      <c r="F257" s="122" t="s">
        <v>2147</v>
      </c>
      <c r="I257" s="123"/>
      <c r="J257" s="124">
        <f>BK257</f>
        <v>0</v>
      </c>
      <c r="L257" s="120"/>
      <c r="M257" s="125"/>
      <c r="P257" s="126">
        <f>SUM(P258:P260)</f>
        <v>0</v>
      </c>
      <c r="R257" s="126">
        <f>SUM(R258:R260)</f>
        <v>0</v>
      </c>
      <c r="T257" s="127">
        <f>SUM(T258:T260)</f>
        <v>0</v>
      </c>
      <c r="AR257" s="121" t="s">
        <v>80</v>
      </c>
      <c r="AT257" s="128" t="s">
        <v>72</v>
      </c>
      <c r="AU257" s="128" t="s">
        <v>73</v>
      </c>
      <c r="AY257" s="121" t="s">
        <v>174</v>
      </c>
      <c r="BK257" s="129">
        <f>SUM(BK258:BK260)</f>
        <v>0</v>
      </c>
    </row>
    <row r="258" spans="2:65" s="1" customFormat="1" ht="16.5" customHeight="1">
      <c r="B258" s="32"/>
      <c r="C258" s="132" t="s">
        <v>1687</v>
      </c>
      <c r="D258" s="132" t="s">
        <v>176</v>
      </c>
      <c r="E258" s="133" t="s">
        <v>2148</v>
      </c>
      <c r="F258" s="134" t="s">
        <v>2149</v>
      </c>
      <c r="G258" s="135" t="s">
        <v>838</v>
      </c>
      <c r="H258" s="191"/>
      <c r="I258" s="137"/>
      <c r="J258" s="138">
        <f>ROUND(I258*H258,2)</f>
        <v>0</v>
      </c>
      <c r="K258" s="134" t="s">
        <v>218</v>
      </c>
      <c r="L258" s="32"/>
      <c r="M258" s="139" t="s">
        <v>21</v>
      </c>
      <c r="N258" s="140" t="s">
        <v>44</v>
      </c>
      <c r="P258" s="141">
        <f>O258*H258</f>
        <v>0</v>
      </c>
      <c r="Q258" s="141">
        <v>0</v>
      </c>
      <c r="R258" s="141">
        <f>Q258*H258</f>
        <v>0</v>
      </c>
      <c r="S258" s="141">
        <v>0</v>
      </c>
      <c r="T258" s="142">
        <f>S258*H258</f>
        <v>0</v>
      </c>
      <c r="AR258" s="143" t="s">
        <v>180</v>
      </c>
      <c r="AT258" s="143" t="s">
        <v>176</v>
      </c>
      <c r="AU258" s="143" t="s">
        <v>80</v>
      </c>
      <c r="AY258" s="17" t="s">
        <v>174</v>
      </c>
      <c r="BE258" s="144">
        <f>IF(N258="základní",J258,0)</f>
        <v>0</v>
      </c>
      <c r="BF258" s="144">
        <f>IF(N258="snížená",J258,0)</f>
        <v>0</v>
      </c>
      <c r="BG258" s="144">
        <f>IF(N258="zákl. přenesená",J258,0)</f>
        <v>0</v>
      </c>
      <c r="BH258" s="144">
        <f>IF(N258="sníž. přenesená",J258,0)</f>
        <v>0</v>
      </c>
      <c r="BI258" s="144">
        <f>IF(N258="nulová",J258,0)</f>
        <v>0</v>
      </c>
      <c r="BJ258" s="17" t="s">
        <v>80</v>
      </c>
      <c r="BK258" s="144">
        <f>ROUND(I258*H258,2)</f>
        <v>0</v>
      </c>
      <c r="BL258" s="17" t="s">
        <v>180</v>
      </c>
      <c r="BM258" s="143" t="s">
        <v>1683</v>
      </c>
    </row>
    <row r="259" spans="2:65" s="1" customFormat="1" ht="19.5">
      <c r="B259" s="32"/>
      <c r="D259" s="150" t="s">
        <v>220</v>
      </c>
      <c r="F259" s="170" t="s">
        <v>2150</v>
      </c>
      <c r="I259" s="147"/>
      <c r="L259" s="32"/>
      <c r="M259" s="148"/>
      <c r="T259" s="53"/>
      <c r="AT259" s="17" t="s">
        <v>220</v>
      </c>
      <c r="AU259" s="17" t="s">
        <v>80</v>
      </c>
    </row>
    <row r="260" spans="2:65" s="1" customFormat="1" ht="21.75" customHeight="1">
      <c r="B260" s="32"/>
      <c r="C260" s="132" t="s">
        <v>1502</v>
      </c>
      <c r="D260" s="132" t="s">
        <v>176</v>
      </c>
      <c r="E260" s="133" t="s">
        <v>2151</v>
      </c>
      <c r="F260" s="134" t="s">
        <v>2152</v>
      </c>
      <c r="G260" s="135" t="s">
        <v>838</v>
      </c>
      <c r="H260" s="191"/>
      <c r="I260" s="137"/>
      <c r="J260" s="138">
        <f>ROUND(I260*H260,2)</f>
        <v>0</v>
      </c>
      <c r="K260" s="134" t="s">
        <v>218</v>
      </c>
      <c r="L260" s="32"/>
      <c r="M260" s="139" t="s">
        <v>21</v>
      </c>
      <c r="N260" s="140" t="s">
        <v>44</v>
      </c>
      <c r="P260" s="141">
        <f>O260*H260</f>
        <v>0</v>
      </c>
      <c r="Q260" s="141">
        <v>0</v>
      </c>
      <c r="R260" s="141">
        <f>Q260*H260</f>
        <v>0</v>
      </c>
      <c r="S260" s="141">
        <v>0</v>
      </c>
      <c r="T260" s="142">
        <f>S260*H260</f>
        <v>0</v>
      </c>
      <c r="AR260" s="143" t="s">
        <v>180</v>
      </c>
      <c r="AT260" s="143" t="s">
        <v>176</v>
      </c>
      <c r="AU260" s="143" t="s">
        <v>80</v>
      </c>
      <c r="AY260" s="17" t="s">
        <v>174</v>
      </c>
      <c r="BE260" s="144">
        <f>IF(N260="základní",J260,0)</f>
        <v>0</v>
      </c>
      <c r="BF260" s="144">
        <f>IF(N260="snížená",J260,0)</f>
        <v>0</v>
      </c>
      <c r="BG260" s="144">
        <f>IF(N260="zákl. přenesená",J260,0)</f>
        <v>0</v>
      </c>
      <c r="BH260" s="144">
        <f>IF(N260="sníž. přenesená",J260,0)</f>
        <v>0</v>
      </c>
      <c r="BI260" s="144">
        <f>IF(N260="nulová",J260,0)</f>
        <v>0</v>
      </c>
      <c r="BJ260" s="17" t="s">
        <v>80</v>
      </c>
      <c r="BK260" s="144">
        <f>ROUND(I260*H260,2)</f>
        <v>0</v>
      </c>
      <c r="BL260" s="17" t="s">
        <v>180</v>
      </c>
      <c r="BM260" s="143" t="s">
        <v>1686</v>
      </c>
    </row>
    <row r="261" spans="2:65" s="11" customFormat="1" ht="25.9" customHeight="1">
      <c r="B261" s="120"/>
      <c r="D261" s="121" t="s">
        <v>72</v>
      </c>
      <c r="E261" s="122" t="s">
        <v>2153</v>
      </c>
      <c r="F261" s="122" t="s">
        <v>2154</v>
      </c>
      <c r="I261" s="123"/>
      <c r="J261" s="124">
        <f>BK261</f>
        <v>0</v>
      </c>
      <c r="L261" s="120"/>
      <c r="M261" s="125"/>
      <c r="P261" s="126">
        <f>SUM(P262:P275)</f>
        <v>0</v>
      </c>
      <c r="R261" s="126">
        <f>SUM(R262:R275)</f>
        <v>0</v>
      </c>
      <c r="T261" s="127">
        <f>SUM(T262:T275)</f>
        <v>0</v>
      </c>
      <c r="AR261" s="121" t="s">
        <v>80</v>
      </c>
      <c r="AT261" s="128" t="s">
        <v>72</v>
      </c>
      <c r="AU261" s="128" t="s">
        <v>73</v>
      </c>
      <c r="AY261" s="121" t="s">
        <v>174</v>
      </c>
      <c r="BK261" s="129">
        <f>SUM(BK262:BK275)</f>
        <v>0</v>
      </c>
    </row>
    <row r="262" spans="2:65" s="1" customFormat="1" ht="16.5" customHeight="1">
      <c r="B262" s="32"/>
      <c r="C262" s="132" t="s">
        <v>1696</v>
      </c>
      <c r="D262" s="132" t="s">
        <v>176</v>
      </c>
      <c r="E262" s="133" t="s">
        <v>2155</v>
      </c>
      <c r="F262" s="134" t="s">
        <v>2156</v>
      </c>
      <c r="G262" s="135" t="s">
        <v>812</v>
      </c>
      <c r="H262" s="136">
        <v>1</v>
      </c>
      <c r="I262" s="137"/>
      <c r="J262" s="138">
        <f t="shared" ref="J262:J267" si="50">ROUND(I262*H262,2)</f>
        <v>0</v>
      </c>
      <c r="K262" s="134" t="s">
        <v>218</v>
      </c>
      <c r="L262" s="32"/>
      <c r="M262" s="139" t="s">
        <v>21</v>
      </c>
      <c r="N262" s="140" t="s">
        <v>44</v>
      </c>
      <c r="P262" s="141">
        <f t="shared" ref="P262:P267" si="51">O262*H262</f>
        <v>0</v>
      </c>
      <c r="Q262" s="141">
        <v>0</v>
      </c>
      <c r="R262" s="141">
        <f t="shared" ref="R262:R267" si="52">Q262*H262</f>
        <v>0</v>
      </c>
      <c r="S262" s="141">
        <v>0</v>
      </c>
      <c r="T262" s="142">
        <f t="shared" ref="T262:T267" si="53">S262*H262</f>
        <v>0</v>
      </c>
      <c r="AR262" s="143" t="s">
        <v>180</v>
      </c>
      <c r="AT262" s="143" t="s">
        <v>176</v>
      </c>
      <c r="AU262" s="143" t="s">
        <v>80</v>
      </c>
      <c r="AY262" s="17" t="s">
        <v>174</v>
      </c>
      <c r="BE262" s="144">
        <f t="shared" ref="BE262:BE267" si="54">IF(N262="základní",J262,0)</f>
        <v>0</v>
      </c>
      <c r="BF262" s="144">
        <f t="shared" ref="BF262:BF267" si="55">IF(N262="snížená",J262,0)</f>
        <v>0</v>
      </c>
      <c r="BG262" s="144">
        <f t="shared" ref="BG262:BG267" si="56">IF(N262="zákl. přenesená",J262,0)</f>
        <v>0</v>
      </c>
      <c r="BH262" s="144">
        <f t="shared" ref="BH262:BH267" si="57">IF(N262="sníž. přenesená",J262,0)</f>
        <v>0</v>
      </c>
      <c r="BI262" s="144">
        <f t="shared" ref="BI262:BI267" si="58">IF(N262="nulová",J262,0)</f>
        <v>0</v>
      </c>
      <c r="BJ262" s="17" t="s">
        <v>80</v>
      </c>
      <c r="BK262" s="144">
        <f t="shared" ref="BK262:BK267" si="59">ROUND(I262*H262,2)</f>
        <v>0</v>
      </c>
      <c r="BL262" s="17" t="s">
        <v>180</v>
      </c>
      <c r="BM262" s="143" t="s">
        <v>1690</v>
      </c>
    </row>
    <row r="263" spans="2:65" s="1" customFormat="1" ht="33" customHeight="1">
      <c r="B263" s="32"/>
      <c r="C263" s="132" t="s">
        <v>1505</v>
      </c>
      <c r="D263" s="132" t="s">
        <v>176</v>
      </c>
      <c r="E263" s="133" t="s">
        <v>2157</v>
      </c>
      <c r="F263" s="134" t="s">
        <v>2158</v>
      </c>
      <c r="G263" s="135" t="s">
        <v>812</v>
      </c>
      <c r="H263" s="136">
        <v>1</v>
      </c>
      <c r="I263" s="137"/>
      <c r="J263" s="138">
        <f t="shared" si="50"/>
        <v>0</v>
      </c>
      <c r="K263" s="134" t="s">
        <v>218</v>
      </c>
      <c r="L263" s="32"/>
      <c r="M263" s="139" t="s">
        <v>21</v>
      </c>
      <c r="N263" s="140" t="s">
        <v>44</v>
      </c>
      <c r="P263" s="141">
        <f t="shared" si="51"/>
        <v>0</v>
      </c>
      <c r="Q263" s="141">
        <v>0</v>
      </c>
      <c r="R263" s="141">
        <f t="shared" si="52"/>
        <v>0</v>
      </c>
      <c r="S263" s="141">
        <v>0</v>
      </c>
      <c r="T263" s="142">
        <f t="shared" si="53"/>
        <v>0</v>
      </c>
      <c r="AR263" s="143" t="s">
        <v>180</v>
      </c>
      <c r="AT263" s="143" t="s">
        <v>176</v>
      </c>
      <c r="AU263" s="143" t="s">
        <v>80</v>
      </c>
      <c r="AY263" s="17" t="s">
        <v>174</v>
      </c>
      <c r="BE263" s="144">
        <f t="shared" si="54"/>
        <v>0</v>
      </c>
      <c r="BF263" s="144">
        <f t="shared" si="55"/>
        <v>0</v>
      </c>
      <c r="BG263" s="144">
        <f t="shared" si="56"/>
        <v>0</v>
      </c>
      <c r="BH263" s="144">
        <f t="shared" si="57"/>
        <v>0</v>
      </c>
      <c r="BI263" s="144">
        <f t="shared" si="58"/>
        <v>0</v>
      </c>
      <c r="BJ263" s="17" t="s">
        <v>80</v>
      </c>
      <c r="BK263" s="144">
        <f t="shared" si="59"/>
        <v>0</v>
      </c>
      <c r="BL263" s="17" t="s">
        <v>180</v>
      </c>
      <c r="BM263" s="143" t="s">
        <v>1694</v>
      </c>
    </row>
    <row r="264" spans="2:65" s="1" customFormat="1" ht="16.5" customHeight="1">
      <c r="B264" s="32"/>
      <c r="C264" s="132" t="s">
        <v>1704</v>
      </c>
      <c r="D264" s="132" t="s">
        <v>176</v>
      </c>
      <c r="E264" s="133" t="s">
        <v>2159</v>
      </c>
      <c r="F264" s="134" t="s">
        <v>2160</v>
      </c>
      <c r="G264" s="135" t="s">
        <v>812</v>
      </c>
      <c r="H264" s="136">
        <v>1</v>
      </c>
      <c r="I264" s="137"/>
      <c r="J264" s="138">
        <f t="shared" si="50"/>
        <v>0</v>
      </c>
      <c r="K264" s="134" t="s">
        <v>218</v>
      </c>
      <c r="L264" s="32"/>
      <c r="M264" s="139" t="s">
        <v>21</v>
      </c>
      <c r="N264" s="140" t="s">
        <v>44</v>
      </c>
      <c r="P264" s="141">
        <f t="shared" si="51"/>
        <v>0</v>
      </c>
      <c r="Q264" s="141">
        <v>0</v>
      </c>
      <c r="R264" s="141">
        <f t="shared" si="52"/>
        <v>0</v>
      </c>
      <c r="S264" s="141">
        <v>0</v>
      </c>
      <c r="T264" s="142">
        <f t="shared" si="53"/>
        <v>0</v>
      </c>
      <c r="AR264" s="143" t="s">
        <v>180</v>
      </c>
      <c r="AT264" s="143" t="s">
        <v>176</v>
      </c>
      <c r="AU264" s="143" t="s">
        <v>80</v>
      </c>
      <c r="AY264" s="17" t="s">
        <v>174</v>
      </c>
      <c r="BE264" s="144">
        <f t="shared" si="54"/>
        <v>0</v>
      </c>
      <c r="BF264" s="144">
        <f t="shared" si="55"/>
        <v>0</v>
      </c>
      <c r="BG264" s="144">
        <f t="shared" si="56"/>
        <v>0</v>
      </c>
      <c r="BH264" s="144">
        <f t="shared" si="57"/>
        <v>0</v>
      </c>
      <c r="BI264" s="144">
        <f t="shared" si="58"/>
        <v>0</v>
      </c>
      <c r="BJ264" s="17" t="s">
        <v>80</v>
      </c>
      <c r="BK264" s="144">
        <f t="shared" si="59"/>
        <v>0</v>
      </c>
      <c r="BL264" s="17" t="s">
        <v>180</v>
      </c>
      <c r="BM264" s="143" t="s">
        <v>1699</v>
      </c>
    </row>
    <row r="265" spans="2:65" s="1" customFormat="1" ht="24.2" customHeight="1">
      <c r="B265" s="32"/>
      <c r="C265" s="132" t="s">
        <v>1507</v>
      </c>
      <c r="D265" s="132" t="s">
        <v>176</v>
      </c>
      <c r="E265" s="133" t="s">
        <v>2161</v>
      </c>
      <c r="F265" s="134" t="s">
        <v>2162</v>
      </c>
      <c r="G265" s="135" t="s">
        <v>812</v>
      </c>
      <c r="H265" s="136">
        <v>1</v>
      </c>
      <c r="I265" s="137"/>
      <c r="J265" s="138">
        <f t="shared" si="50"/>
        <v>0</v>
      </c>
      <c r="K265" s="134" t="s">
        <v>218</v>
      </c>
      <c r="L265" s="32"/>
      <c r="M265" s="139" t="s">
        <v>21</v>
      </c>
      <c r="N265" s="140" t="s">
        <v>44</v>
      </c>
      <c r="P265" s="141">
        <f t="shared" si="51"/>
        <v>0</v>
      </c>
      <c r="Q265" s="141">
        <v>0</v>
      </c>
      <c r="R265" s="141">
        <f t="shared" si="52"/>
        <v>0</v>
      </c>
      <c r="S265" s="141">
        <v>0</v>
      </c>
      <c r="T265" s="142">
        <f t="shared" si="53"/>
        <v>0</v>
      </c>
      <c r="AR265" s="143" t="s">
        <v>180</v>
      </c>
      <c r="AT265" s="143" t="s">
        <v>176</v>
      </c>
      <c r="AU265" s="143" t="s">
        <v>80</v>
      </c>
      <c r="AY265" s="17" t="s">
        <v>174</v>
      </c>
      <c r="BE265" s="144">
        <f t="shared" si="54"/>
        <v>0</v>
      </c>
      <c r="BF265" s="144">
        <f t="shared" si="55"/>
        <v>0</v>
      </c>
      <c r="BG265" s="144">
        <f t="shared" si="56"/>
        <v>0</v>
      </c>
      <c r="BH265" s="144">
        <f t="shared" si="57"/>
        <v>0</v>
      </c>
      <c r="BI265" s="144">
        <f t="shared" si="58"/>
        <v>0</v>
      </c>
      <c r="BJ265" s="17" t="s">
        <v>80</v>
      </c>
      <c r="BK265" s="144">
        <f t="shared" si="59"/>
        <v>0</v>
      </c>
      <c r="BL265" s="17" t="s">
        <v>180</v>
      </c>
      <c r="BM265" s="143" t="s">
        <v>1702</v>
      </c>
    </row>
    <row r="266" spans="2:65" s="1" customFormat="1" ht="24.2" customHeight="1">
      <c r="B266" s="32"/>
      <c r="C266" s="132" t="s">
        <v>1711</v>
      </c>
      <c r="D266" s="132" t="s">
        <v>176</v>
      </c>
      <c r="E266" s="133" t="s">
        <v>2163</v>
      </c>
      <c r="F266" s="134" t="s">
        <v>2164</v>
      </c>
      <c r="G266" s="135" t="s">
        <v>2165</v>
      </c>
      <c r="H266" s="136">
        <v>1</v>
      </c>
      <c r="I266" s="137"/>
      <c r="J266" s="138">
        <f t="shared" si="50"/>
        <v>0</v>
      </c>
      <c r="K266" s="134" t="s">
        <v>218</v>
      </c>
      <c r="L266" s="32"/>
      <c r="M266" s="139" t="s">
        <v>21</v>
      </c>
      <c r="N266" s="140" t="s">
        <v>44</v>
      </c>
      <c r="P266" s="141">
        <f t="shared" si="51"/>
        <v>0</v>
      </c>
      <c r="Q266" s="141">
        <v>0</v>
      </c>
      <c r="R266" s="141">
        <f t="shared" si="52"/>
        <v>0</v>
      </c>
      <c r="S266" s="141">
        <v>0</v>
      </c>
      <c r="T266" s="142">
        <f t="shared" si="53"/>
        <v>0</v>
      </c>
      <c r="AR266" s="143" t="s">
        <v>180</v>
      </c>
      <c r="AT266" s="143" t="s">
        <v>176</v>
      </c>
      <c r="AU266" s="143" t="s">
        <v>80</v>
      </c>
      <c r="AY266" s="17" t="s">
        <v>174</v>
      </c>
      <c r="BE266" s="144">
        <f t="shared" si="54"/>
        <v>0</v>
      </c>
      <c r="BF266" s="144">
        <f t="shared" si="55"/>
        <v>0</v>
      </c>
      <c r="BG266" s="144">
        <f t="shared" si="56"/>
        <v>0</v>
      </c>
      <c r="BH266" s="144">
        <f t="shared" si="57"/>
        <v>0</v>
      </c>
      <c r="BI266" s="144">
        <f t="shared" si="58"/>
        <v>0</v>
      </c>
      <c r="BJ266" s="17" t="s">
        <v>80</v>
      </c>
      <c r="BK266" s="144">
        <f t="shared" si="59"/>
        <v>0</v>
      </c>
      <c r="BL266" s="17" t="s">
        <v>180</v>
      </c>
      <c r="BM266" s="143" t="s">
        <v>1707</v>
      </c>
    </row>
    <row r="267" spans="2:65" s="1" customFormat="1" ht="37.9" customHeight="1">
      <c r="B267" s="32"/>
      <c r="C267" s="132" t="s">
        <v>1510</v>
      </c>
      <c r="D267" s="132" t="s">
        <v>176</v>
      </c>
      <c r="E267" s="133" t="s">
        <v>2166</v>
      </c>
      <c r="F267" s="134" t="s">
        <v>2167</v>
      </c>
      <c r="G267" s="135" t="s">
        <v>2165</v>
      </c>
      <c r="H267" s="136">
        <v>1</v>
      </c>
      <c r="I267" s="137"/>
      <c r="J267" s="138">
        <f t="shared" si="50"/>
        <v>0</v>
      </c>
      <c r="K267" s="134" t="s">
        <v>218</v>
      </c>
      <c r="L267" s="32"/>
      <c r="M267" s="139" t="s">
        <v>21</v>
      </c>
      <c r="N267" s="140" t="s">
        <v>44</v>
      </c>
      <c r="P267" s="141">
        <f t="shared" si="51"/>
        <v>0</v>
      </c>
      <c r="Q267" s="141">
        <v>0</v>
      </c>
      <c r="R267" s="141">
        <f t="shared" si="52"/>
        <v>0</v>
      </c>
      <c r="S267" s="141">
        <v>0</v>
      </c>
      <c r="T267" s="142">
        <f t="shared" si="53"/>
        <v>0</v>
      </c>
      <c r="AR267" s="143" t="s">
        <v>180</v>
      </c>
      <c r="AT267" s="143" t="s">
        <v>176</v>
      </c>
      <c r="AU267" s="143" t="s">
        <v>80</v>
      </c>
      <c r="AY267" s="17" t="s">
        <v>174</v>
      </c>
      <c r="BE267" s="144">
        <f t="shared" si="54"/>
        <v>0</v>
      </c>
      <c r="BF267" s="144">
        <f t="shared" si="55"/>
        <v>0</v>
      </c>
      <c r="BG267" s="144">
        <f t="shared" si="56"/>
        <v>0</v>
      </c>
      <c r="BH267" s="144">
        <f t="shared" si="57"/>
        <v>0</v>
      </c>
      <c r="BI267" s="144">
        <f t="shared" si="58"/>
        <v>0</v>
      </c>
      <c r="BJ267" s="17" t="s">
        <v>80</v>
      </c>
      <c r="BK267" s="144">
        <f t="shared" si="59"/>
        <v>0</v>
      </c>
      <c r="BL267" s="17" t="s">
        <v>180</v>
      </c>
      <c r="BM267" s="143" t="s">
        <v>1710</v>
      </c>
    </row>
    <row r="268" spans="2:65" s="1" customFormat="1" ht="19.5">
      <c r="B268" s="32"/>
      <c r="D268" s="150" t="s">
        <v>220</v>
      </c>
      <c r="F268" s="170" t="s">
        <v>2168</v>
      </c>
      <c r="I268" s="147"/>
      <c r="L268" s="32"/>
      <c r="M268" s="148"/>
      <c r="T268" s="53"/>
      <c r="AT268" s="17" t="s">
        <v>220</v>
      </c>
      <c r="AU268" s="17" t="s">
        <v>80</v>
      </c>
    </row>
    <row r="269" spans="2:65" s="1" customFormat="1" ht="33" customHeight="1">
      <c r="B269" s="32"/>
      <c r="C269" s="132" t="s">
        <v>1718</v>
      </c>
      <c r="D269" s="132" t="s">
        <v>176</v>
      </c>
      <c r="E269" s="133" t="s">
        <v>2169</v>
      </c>
      <c r="F269" s="134" t="s">
        <v>2170</v>
      </c>
      <c r="G269" s="135" t="s">
        <v>2165</v>
      </c>
      <c r="H269" s="136">
        <v>1</v>
      </c>
      <c r="I269" s="137"/>
      <c r="J269" s="138">
        <f t="shared" ref="J269:J275" si="60">ROUND(I269*H269,2)</f>
        <v>0</v>
      </c>
      <c r="K269" s="134" t="s">
        <v>218</v>
      </c>
      <c r="L269" s="32"/>
      <c r="M269" s="139" t="s">
        <v>21</v>
      </c>
      <c r="N269" s="140" t="s">
        <v>44</v>
      </c>
      <c r="P269" s="141">
        <f t="shared" ref="P269:P275" si="61">O269*H269</f>
        <v>0</v>
      </c>
      <c r="Q269" s="141">
        <v>0</v>
      </c>
      <c r="R269" s="141">
        <f t="shared" ref="R269:R275" si="62">Q269*H269</f>
        <v>0</v>
      </c>
      <c r="S269" s="141">
        <v>0</v>
      </c>
      <c r="T269" s="142">
        <f t="shared" ref="T269:T275" si="63">S269*H269</f>
        <v>0</v>
      </c>
      <c r="AR269" s="143" t="s">
        <v>180</v>
      </c>
      <c r="AT269" s="143" t="s">
        <v>176</v>
      </c>
      <c r="AU269" s="143" t="s">
        <v>80</v>
      </c>
      <c r="AY269" s="17" t="s">
        <v>174</v>
      </c>
      <c r="BE269" s="144">
        <f t="shared" ref="BE269:BE275" si="64">IF(N269="základní",J269,0)</f>
        <v>0</v>
      </c>
      <c r="BF269" s="144">
        <f t="shared" ref="BF269:BF275" si="65">IF(N269="snížená",J269,0)</f>
        <v>0</v>
      </c>
      <c r="BG269" s="144">
        <f t="shared" ref="BG269:BG275" si="66">IF(N269="zákl. přenesená",J269,0)</f>
        <v>0</v>
      </c>
      <c r="BH269" s="144">
        <f t="shared" ref="BH269:BH275" si="67">IF(N269="sníž. přenesená",J269,0)</f>
        <v>0</v>
      </c>
      <c r="BI269" s="144">
        <f t="shared" ref="BI269:BI275" si="68">IF(N269="nulová",J269,0)</f>
        <v>0</v>
      </c>
      <c r="BJ269" s="17" t="s">
        <v>80</v>
      </c>
      <c r="BK269" s="144">
        <f t="shared" ref="BK269:BK275" si="69">ROUND(I269*H269,2)</f>
        <v>0</v>
      </c>
      <c r="BL269" s="17" t="s">
        <v>180</v>
      </c>
      <c r="BM269" s="143" t="s">
        <v>1714</v>
      </c>
    </row>
    <row r="270" spans="2:65" s="1" customFormat="1" ht="24.2" customHeight="1">
      <c r="B270" s="32"/>
      <c r="C270" s="132" t="s">
        <v>1513</v>
      </c>
      <c r="D270" s="132" t="s">
        <v>176</v>
      </c>
      <c r="E270" s="133" t="s">
        <v>2171</v>
      </c>
      <c r="F270" s="134" t="s">
        <v>2172</v>
      </c>
      <c r="G270" s="135" t="s">
        <v>2165</v>
      </c>
      <c r="H270" s="136">
        <v>1</v>
      </c>
      <c r="I270" s="137"/>
      <c r="J270" s="138">
        <f t="shared" si="60"/>
        <v>0</v>
      </c>
      <c r="K270" s="134" t="s">
        <v>218</v>
      </c>
      <c r="L270" s="32"/>
      <c r="M270" s="139" t="s">
        <v>21</v>
      </c>
      <c r="N270" s="140" t="s">
        <v>44</v>
      </c>
      <c r="P270" s="141">
        <f t="shared" si="61"/>
        <v>0</v>
      </c>
      <c r="Q270" s="141">
        <v>0</v>
      </c>
      <c r="R270" s="141">
        <f t="shared" si="62"/>
        <v>0</v>
      </c>
      <c r="S270" s="141">
        <v>0</v>
      </c>
      <c r="T270" s="142">
        <f t="shared" si="63"/>
        <v>0</v>
      </c>
      <c r="AR270" s="143" t="s">
        <v>180</v>
      </c>
      <c r="AT270" s="143" t="s">
        <v>176</v>
      </c>
      <c r="AU270" s="143" t="s">
        <v>80</v>
      </c>
      <c r="AY270" s="17" t="s">
        <v>174</v>
      </c>
      <c r="BE270" s="144">
        <f t="shared" si="64"/>
        <v>0</v>
      </c>
      <c r="BF270" s="144">
        <f t="shared" si="65"/>
        <v>0</v>
      </c>
      <c r="BG270" s="144">
        <f t="shared" si="66"/>
        <v>0</v>
      </c>
      <c r="BH270" s="144">
        <f t="shared" si="67"/>
        <v>0</v>
      </c>
      <c r="BI270" s="144">
        <f t="shared" si="68"/>
        <v>0</v>
      </c>
      <c r="BJ270" s="17" t="s">
        <v>80</v>
      </c>
      <c r="BK270" s="144">
        <f t="shared" si="69"/>
        <v>0</v>
      </c>
      <c r="BL270" s="17" t="s">
        <v>180</v>
      </c>
      <c r="BM270" s="143" t="s">
        <v>1717</v>
      </c>
    </row>
    <row r="271" spans="2:65" s="1" customFormat="1" ht="21.75" customHeight="1">
      <c r="B271" s="32"/>
      <c r="C271" s="132" t="s">
        <v>1729</v>
      </c>
      <c r="D271" s="132" t="s">
        <v>176</v>
      </c>
      <c r="E271" s="133" t="s">
        <v>2173</v>
      </c>
      <c r="F271" s="134" t="s">
        <v>2174</v>
      </c>
      <c r="G271" s="135" t="s">
        <v>812</v>
      </c>
      <c r="H271" s="136">
        <v>1</v>
      </c>
      <c r="I271" s="137"/>
      <c r="J271" s="138">
        <f t="shared" si="60"/>
        <v>0</v>
      </c>
      <c r="K271" s="134" t="s">
        <v>218</v>
      </c>
      <c r="L271" s="32"/>
      <c r="M271" s="139" t="s">
        <v>21</v>
      </c>
      <c r="N271" s="140" t="s">
        <v>44</v>
      </c>
      <c r="P271" s="141">
        <f t="shared" si="61"/>
        <v>0</v>
      </c>
      <c r="Q271" s="141">
        <v>0</v>
      </c>
      <c r="R271" s="141">
        <f t="shared" si="62"/>
        <v>0</v>
      </c>
      <c r="S271" s="141">
        <v>0</v>
      </c>
      <c r="T271" s="142">
        <f t="shared" si="63"/>
        <v>0</v>
      </c>
      <c r="AR271" s="143" t="s">
        <v>180</v>
      </c>
      <c r="AT271" s="143" t="s">
        <v>176</v>
      </c>
      <c r="AU271" s="143" t="s">
        <v>80</v>
      </c>
      <c r="AY271" s="17" t="s">
        <v>174</v>
      </c>
      <c r="BE271" s="144">
        <f t="shared" si="64"/>
        <v>0</v>
      </c>
      <c r="BF271" s="144">
        <f t="shared" si="65"/>
        <v>0</v>
      </c>
      <c r="BG271" s="144">
        <f t="shared" si="66"/>
        <v>0</v>
      </c>
      <c r="BH271" s="144">
        <f t="shared" si="67"/>
        <v>0</v>
      </c>
      <c r="BI271" s="144">
        <f t="shared" si="68"/>
        <v>0</v>
      </c>
      <c r="BJ271" s="17" t="s">
        <v>80</v>
      </c>
      <c r="BK271" s="144">
        <f t="shared" si="69"/>
        <v>0</v>
      </c>
      <c r="BL271" s="17" t="s">
        <v>180</v>
      </c>
      <c r="BM271" s="143" t="s">
        <v>1721</v>
      </c>
    </row>
    <row r="272" spans="2:65" s="1" customFormat="1" ht="24.2" customHeight="1">
      <c r="B272" s="32"/>
      <c r="C272" s="132" t="s">
        <v>1516</v>
      </c>
      <c r="D272" s="132" t="s">
        <v>176</v>
      </c>
      <c r="E272" s="133" t="s">
        <v>2175</v>
      </c>
      <c r="F272" s="134" t="s">
        <v>2176</v>
      </c>
      <c r="G272" s="135" t="s">
        <v>812</v>
      </c>
      <c r="H272" s="136">
        <v>1</v>
      </c>
      <c r="I272" s="137"/>
      <c r="J272" s="138">
        <f t="shared" si="60"/>
        <v>0</v>
      </c>
      <c r="K272" s="134" t="s">
        <v>218</v>
      </c>
      <c r="L272" s="32"/>
      <c r="M272" s="139" t="s">
        <v>21</v>
      </c>
      <c r="N272" s="140" t="s">
        <v>44</v>
      </c>
      <c r="P272" s="141">
        <f t="shared" si="61"/>
        <v>0</v>
      </c>
      <c r="Q272" s="141">
        <v>0</v>
      </c>
      <c r="R272" s="141">
        <f t="shared" si="62"/>
        <v>0</v>
      </c>
      <c r="S272" s="141">
        <v>0</v>
      </c>
      <c r="T272" s="142">
        <f t="shared" si="63"/>
        <v>0</v>
      </c>
      <c r="AR272" s="143" t="s">
        <v>180</v>
      </c>
      <c r="AT272" s="143" t="s">
        <v>176</v>
      </c>
      <c r="AU272" s="143" t="s">
        <v>80</v>
      </c>
      <c r="AY272" s="17" t="s">
        <v>174</v>
      </c>
      <c r="BE272" s="144">
        <f t="shared" si="64"/>
        <v>0</v>
      </c>
      <c r="BF272" s="144">
        <f t="shared" si="65"/>
        <v>0</v>
      </c>
      <c r="BG272" s="144">
        <f t="shared" si="66"/>
        <v>0</v>
      </c>
      <c r="BH272" s="144">
        <f t="shared" si="67"/>
        <v>0</v>
      </c>
      <c r="BI272" s="144">
        <f t="shared" si="68"/>
        <v>0</v>
      </c>
      <c r="BJ272" s="17" t="s">
        <v>80</v>
      </c>
      <c r="BK272" s="144">
        <f t="shared" si="69"/>
        <v>0</v>
      </c>
      <c r="BL272" s="17" t="s">
        <v>180</v>
      </c>
      <c r="BM272" s="143" t="s">
        <v>1725</v>
      </c>
    </row>
    <row r="273" spans="2:65" s="1" customFormat="1" ht="24.2" customHeight="1">
      <c r="B273" s="32"/>
      <c r="C273" s="132" t="s">
        <v>1740</v>
      </c>
      <c r="D273" s="132" t="s">
        <v>176</v>
      </c>
      <c r="E273" s="133" t="s">
        <v>2177</v>
      </c>
      <c r="F273" s="134" t="s">
        <v>2178</v>
      </c>
      <c r="G273" s="135" t="s">
        <v>812</v>
      </c>
      <c r="H273" s="136">
        <v>1</v>
      </c>
      <c r="I273" s="137"/>
      <c r="J273" s="138">
        <f t="shared" si="60"/>
        <v>0</v>
      </c>
      <c r="K273" s="134" t="s">
        <v>218</v>
      </c>
      <c r="L273" s="32"/>
      <c r="M273" s="139" t="s">
        <v>21</v>
      </c>
      <c r="N273" s="140" t="s">
        <v>44</v>
      </c>
      <c r="P273" s="141">
        <f t="shared" si="61"/>
        <v>0</v>
      </c>
      <c r="Q273" s="141">
        <v>0</v>
      </c>
      <c r="R273" s="141">
        <f t="shared" si="62"/>
        <v>0</v>
      </c>
      <c r="S273" s="141">
        <v>0</v>
      </c>
      <c r="T273" s="142">
        <f t="shared" si="63"/>
        <v>0</v>
      </c>
      <c r="AR273" s="143" t="s">
        <v>180</v>
      </c>
      <c r="AT273" s="143" t="s">
        <v>176</v>
      </c>
      <c r="AU273" s="143" t="s">
        <v>80</v>
      </c>
      <c r="AY273" s="17" t="s">
        <v>174</v>
      </c>
      <c r="BE273" s="144">
        <f t="shared" si="64"/>
        <v>0</v>
      </c>
      <c r="BF273" s="144">
        <f t="shared" si="65"/>
        <v>0</v>
      </c>
      <c r="BG273" s="144">
        <f t="shared" si="66"/>
        <v>0</v>
      </c>
      <c r="BH273" s="144">
        <f t="shared" si="67"/>
        <v>0</v>
      </c>
      <c r="BI273" s="144">
        <f t="shared" si="68"/>
        <v>0</v>
      </c>
      <c r="BJ273" s="17" t="s">
        <v>80</v>
      </c>
      <c r="BK273" s="144">
        <f t="shared" si="69"/>
        <v>0</v>
      </c>
      <c r="BL273" s="17" t="s">
        <v>180</v>
      </c>
      <c r="BM273" s="143" t="s">
        <v>1732</v>
      </c>
    </row>
    <row r="274" spans="2:65" s="1" customFormat="1" ht="24.2" customHeight="1">
      <c r="B274" s="32"/>
      <c r="C274" s="132" t="s">
        <v>1519</v>
      </c>
      <c r="D274" s="132" t="s">
        <v>176</v>
      </c>
      <c r="E274" s="133" t="s">
        <v>2179</v>
      </c>
      <c r="F274" s="134" t="s">
        <v>2180</v>
      </c>
      <c r="G274" s="135" t="s">
        <v>812</v>
      </c>
      <c r="H274" s="136">
        <v>1</v>
      </c>
      <c r="I274" s="137"/>
      <c r="J274" s="138">
        <f t="shared" si="60"/>
        <v>0</v>
      </c>
      <c r="K274" s="134" t="s">
        <v>218</v>
      </c>
      <c r="L274" s="32"/>
      <c r="M274" s="139" t="s">
        <v>21</v>
      </c>
      <c r="N274" s="140" t="s">
        <v>44</v>
      </c>
      <c r="P274" s="141">
        <f t="shared" si="61"/>
        <v>0</v>
      </c>
      <c r="Q274" s="141">
        <v>0</v>
      </c>
      <c r="R274" s="141">
        <f t="shared" si="62"/>
        <v>0</v>
      </c>
      <c r="S274" s="141">
        <v>0</v>
      </c>
      <c r="T274" s="142">
        <f t="shared" si="63"/>
        <v>0</v>
      </c>
      <c r="AR274" s="143" t="s">
        <v>180</v>
      </c>
      <c r="AT274" s="143" t="s">
        <v>176</v>
      </c>
      <c r="AU274" s="143" t="s">
        <v>80</v>
      </c>
      <c r="AY274" s="17" t="s">
        <v>174</v>
      </c>
      <c r="BE274" s="144">
        <f t="shared" si="64"/>
        <v>0</v>
      </c>
      <c r="BF274" s="144">
        <f t="shared" si="65"/>
        <v>0</v>
      </c>
      <c r="BG274" s="144">
        <f t="shared" si="66"/>
        <v>0</v>
      </c>
      <c r="BH274" s="144">
        <f t="shared" si="67"/>
        <v>0</v>
      </c>
      <c r="BI274" s="144">
        <f t="shared" si="68"/>
        <v>0</v>
      </c>
      <c r="BJ274" s="17" t="s">
        <v>80</v>
      </c>
      <c r="BK274" s="144">
        <f t="shared" si="69"/>
        <v>0</v>
      </c>
      <c r="BL274" s="17" t="s">
        <v>180</v>
      </c>
      <c r="BM274" s="143" t="s">
        <v>1736</v>
      </c>
    </row>
    <row r="275" spans="2:65" s="1" customFormat="1" ht="16.5" customHeight="1">
      <c r="B275" s="32"/>
      <c r="C275" s="132" t="s">
        <v>1748</v>
      </c>
      <c r="D275" s="132" t="s">
        <v>176</v>
      </c>
      <c r="E275" s="133" t="s">
        <v>2181</v>
      </c>
      <c r="F275" s="134" t="s">
        <v>2182</v>
      </c>
      <c r="G275" s="135" t="s">
        <v>812</v>
      </c>
      <c r="H275" s="136">
        <v>1</v>
      </c>
      <c r="I275" s="137"/>
      <c r="J275" s="138">
        <f t="shared" si="60"/>
        <v>0</v>
      </c>
      <c r="K275" s="134" t="s">
        <v>218</v>
      </c>
      <c r="L275" s="32"/>
      <c r="M275" s="139" t="s">
        <v>21</v>
      </c>
      <c r="N275" s="140" t="s">
        <v>44</v>
      </c>
      <c r="P275" s="141">
        <f t="shared" si="61"/>
        <v>0</v>
      </c>
      <c r="Q275" s="141">
        <v>0</v>
      </c>
      <c r="R275" s="141">
        <f t="shared" si="62"/>
        <v>0</v>
      </c>
      <c r="S275" s="141">
        <v>0</v>
      </c>
      <c r="T275" s="142">
        <f t="shared" si="63"/>
        <v>0</v>
      </c>
      <c r="AR275" s="143" t="s">
        <v>180</v>
      </c>
      <c r="AT275" s="143" t="s">
        <v>176</v>
      </c>
      <c r="AU275" s="143" t="s">
        <v>80</v>
      </c>
      <c r="AY275" s="17" t="s">
        <v>174</v>
      </c>
      <c r="BE275" s="144">
        <f t="shared" si="64"/>
        <v>0</v>
      </c>
      <c r="BF275" s="144">
        <f t="shared" si="65"/>
        <v>0</v>
      </c>
      <c r="BG275" s="144">
        <f t="shared" si="66"/>
        <v>0</v>
      </c>
      <c r="BH275" s="144">
        <f t="shared" si="67"/>
        <v>0</v>
      </c>
      <c r="BI275" s="144">
        <f t="shared" si="68"/>
        <v>0</v>
      </c>
      <c r="BJ275" s="17" t="s">
        <v>80</v>
      </c>
      <c r="BK275" s="144">
        <f t="shared" si="69"/>
        <v>0</v>
      </c>
      <c r="BL275" s="17" t="s">
        <v>180</v>
      </c>
      <c r="BM275" s="143" t="s">
        <v>1747</v>
      </c>
    </row>
    <row r="276" spans="2:65" s="11" customFormat="1" ht="25.9" customHeight="1">
      <c r="B276" s="120"/>
      <c r="D276" s="121" t="s">
        <v>72</v>
      </c>
      <c r="E276" s="122" t="s">
        <v>2183</v>
      </c>
      <c r="F276" s="122" t="s">
        <v>2184</v>
      </c>
      <c r="I276" s="123"/>
      <c r="J276" s="124">
        <f>BK276</f>
        <v>0</v>
      </c>
      <c r="L276" s="120"/>
      <c r="M276" s="125"/>
      <c r="P276" s="126">
        <f>SUM(P277:P296)</f>
        <v>0</v>
      </c>
      <c r="R276" s="126">
        <f>SUM(R277:R296)</f>
        <v>0</v>
      </c>
      <c r="T276" s="127">
        <f>SUM(T277:T296)</f>
        <v>0</v>
      </c>
      <c r="AR276" s="121" t="s">
        <v>80</v>
      </c>
      <c r="AT276" s="128" t="s">
        <v>72</v>
      </c>
      <c r="AU276" s="128" t="s">
        <v>73</v>
      </c>
      <c r="AY276" s="121" t="s">
        <v>174</v>
      </c>
      <c r="BK276" s="129">
        <f>SUM(BK277:BK296)</f>
        <v>0</v>
      </c>
    </row>
    <row r="277" spans="2:65" s="1" customFormat="1" ht="24.2" customHeight="1">
      <c r="B277" s="32"/>
      <c r="C277" s="132" t="s">
        <v>1522</v>
      </c>
      <c r="D277" s="132" t="s">
        <v>176</v>
      </c>
      <c r="E277" s="133" t="s">
        <v>2185</v>
      </c>
      <c r="F277" s="134" t="s">
        <v>2186</v>
      </c>
      <c r="G277" s="135" t="s">
        <v>812</v>
      </c>
      <c r="H277" s="136">
        <v>1</v>
      </c>
      <c r="I277" s="137"/>
      <c r="J277" s="138">
        <f t="shared" ref="J277:J295" si="70">ROUND(I277*H277,2)</f>
        <v>0</v>
      </c>
      <c r="K277" s="134" t="s">
        <v>218</v>
      </c>
      <c r="L277" s="32"/>
      <c r="M277" s="139" t="s">
        <v>21</v>
      </c>
      <c r="N277" s="140" t="s">
        <v>44</v>
      </c>
      <c r="P277" s="141">
        <f t="shared" ref="P277:P295" si="71">O277*H277</f>
        <v>0</v>
      </c>
      <c r="Q277" s="141">
        <v>0</v>
      </c>
      <c r="R277" s="141">
        <f t="shared" ref="R277:R295" si="72">Q277*H277</f>
        <v>0</v>
      </c>
      <c r="S277" s="141">
        <v>0</v>
      </c>
      <c r="T277" s="142">
        <f t="shared" ref="T277:T295" si="73">S277*H277</f>
        <v>0</v>
      </c>
      <c r="AR277" s="143" t="s">
        <v>180</v>
      </c>
      <c r="AT277" s="143" t="s">
        <v>176</v>
      </c>
      <c r="AU277" s="143" t="s">
        <v>80</v>
      </c>
      <c r="AY277" s="17" t="s">
        <v>174</v>
      </c>
      <c r="BE277" s="144">
        <f t="shared" ref="BE277:BE295" si="74">IF(N277="základní",J277,0)</f>
        <v>0</v>
      </c>
      <c r="BF277" s="144">
        <f t="shared" ref="BF277:BF295" si="75">IF(N277="snížená",J277,0)</f>
        <v>0</v>
      </c>
      <c r="BG277" s="144">
        <f t="shared" ref="BG277:BG295" si="76">IF(N277="zákl. přenesená",J277,0)</f>
        <v>0</v>
      </c>
      <c r="BH277" s="144">
        <f t="shared" ref="BH277:BH295" si="77">IF(N277="sníž. přenesená",J277,0)</f>
        <v>0</v>
      </c>
      <c r="BI277" s="144">
        <f t="shared" ref="BI277:BI295" si="78">IF(N277="nulová",J277,0)</f>
        <v>0</v>
      </c>
      <c r="BJ277" s="17" t="s">
        <v>80</v>
      </c>
      <c r="BK277" s="144">
        <f t="shared" ref="BK277:BK295" si="79">ROUND(I277*H277,2)</f>
        <v>0</v>
      </c>
      <c r="BL277" s="17" t="s">
        <v>180</v>
      </c>
      <c r="BM277" s="143" t="s">
        <v>1751</v>
      </c>
    </row>
    <row r="278" spans="2:65" s="1" customFormat="1" ht="24.2" customHeight="1">
      <c r="B278" s="32"/>
      <c r="C278" s="132" t="s">
        <v>1755</v>
      </c>
      <c r="D278" s="132" t="s">
        <v>176</v>
      </c>
      <c r="E278" s="133" t="s">
        <v>2187</v>
      </c>
      <c r="F278" s="134" t="s">
        <v>2188</v>
      </c>
      <c r="G278" s="135" t="s">
        <v>812</v>
      </c>
      <c r="H278" s="136">
        <v>1</v>
      </c>
      <c r="I278" s="137"/>
      <c r="J278" s="138">
        <f t="shared" si="70"/>
        <v>0</v>
      </c>
      <c r="K278" s="134" t="s">
        <v>218</v>
      </c>
      <c r="L278" s="32"/>
      <c r="M278" s="139" t="s">
        <v>21</v>
      </c>
      <c r="N278" s="140" t="s">
        <v>44</v>
      </c>
      <c r="P278" s="141">
        <f t="shared" si="71"/>
        <v>0</v>
      </c>
      <c r="Q278" s="141">
        <v>0</v>
      </c>
      <c r="R278" s="141">
        <f t="shared" si="72"/>
        <v>0</v>
      </c>
      <c r="S278" s="141">
        <v>0</v>
      </c>
      <c r="T278" s="142">
        <f t="shared" si="73"/>
        <v>0</v>
      </c>
      <c r="AR278" s="143" t="s">
        <v>180</v>
      </c>
      <c r="AT278" s="143" t="s">
        <v>176</v>
      </c>
      <c r="AU278" s="143" t="s">
        <v>80</v>
      </c>
      <c r="AY278" s="17" t="s">
        <v>174</v>
      </c>
      <c r="BE278" s="144">
        <f t="shared" si="74"/>
        <v>0</v>
      </c>
      <c r="BF278" s="144">
        <f t="shared" si="75"/>
        <v>0</v>
      </c>
      <c r="BG278" s="144">
        <f t="shared" si="76"/>
        <v>0</v>
      </c>
      <c r="BH278" s="144">
        <f t="shared" si="77"/>
        <v>0</v>
      </c>
      <c r="BI278" s="144">
        <f t="shared" si="78"/>
        <v>0</v>
      </c>
      <c r="BJ278" s="17" t="s">
        <v>80</v>
      </c>
      <c r="BK278" s="144">
        <f t="shared" si="79"/>
        <v>0</v>
      </c>
      <c r="BL278" s="17" t="s">
        <v>180</v>
      </c>
      <c r="BM278" s="143" t="s">
        <v>1754</v>
      </c>
    </row>
    <row r="279" spans="2:65" s="1" customFormat="1" ht="24.2" customHeight="1">
      <c r="B279" s="32"/>
      <c r="C279" s="132" t="s">
        <v>1525</v>
      </c>
      <c r="D279" s="132" t="s">
        <v>176</v>
      </c>
      <c r="E279" s="133" t="s">
        <v>2189</v>
      </c>
      <c r="F279" s="134" t="s">
        <v>2190</v>
      </c>
      <c r="G279" s="135" t="s">
        <v>812</v>
      </c>
      <c r="H279" s="136">
        <v>1</v>
      </c>
      <c r="I279" s="137"/>
      <c r="J279" s="138">
        <f t="shared" si="70"/>
        <v>0</v>
      </c>
      <c r="K279" s="134" t="s">
        <v>218</v>
      </c>
      <c r="L279" s="32"/>
      <c r="M279" s="139" t="s">
        <v>21</v>
      </c>
      <c r="N279" s="140" t="s">
        <v>44</v>
      </c>
      <c r="P279" s="141">
        <f t="shared" si="71"/>
        <v>0</v>
      </c>
      <c r="Q279" s="141">
        <v>0</v>
      </c>
      <c r="R279" s="141">
        <f t="shared" si="72"/>
        <v>0</v>
      </c>
      <c r="S279" s="141">
        <v>0</v>
      </c>
      <c r="T279" s="142">
        <f t="shared" si="73"/>
        <v>0</v>
      </c>
      <c r="AR279" s="143" t="s">
        <v>180</v>
      </c>
      <c r="AT279" s="143" t="s">
        <v>176</v>
      </c>
      <c r="AU279" s="143" t="s">
        <v>80</v>
      </c>
      <c r="AY279" s="17" t="s">
        <v>174</v>
      </c>
      <c r="BE279" s="144">
        <f t="shared" si="74"/>
        <v>0</v>
      </c>
      <c r="BF279" s="144">
        <f t="shared" si="75"/>
        <v>0</v>
      </c>
      <c r="BG279" s="144">
        <f t="shared" si="76"/>
        <v>0</v>
      </c>
      <c r="BH279" s="144">
        <f t="shared" si="77"/>
        <v>0</v>
      </c>
      <c r="BI279" s="144">
        <f t="shared" si="78"/>
        <v>0</v>
      </c>
      <c r="BJ279" s="17" t="s">
        <v>80</v>
      </c>
      <c r="BK279" s="144">
        <f t="shared" si="79"/>
        <v>0</v>
      </c>
      <c r="BL279" s="17" t="s">
        <v>180</v>
      </c>
      <c r="BM279" s="143" t="s">
        <v>1758</v>
      </c>
    </row>
    <row r="280" spans="2:65" s="1" customFormat="1" ht="24.2" customHeight="1">
      <c r="B280" s="32"/>
      <c r="C280" s="132" t="s">
        <v>1762</v>
      </c>
      <c r="D280" s="132" t="s">
        <v>176</v>
      </c>
      <c r="E280" s="133" t="s">
        <v>2191</v>
      </c>
      <c r="F280" s="134" t="s">
        <v>2192</v>
      </c>
      <c r="G280" s="135" t="s">
        <v>812</v>
      </c>
      <c r="H280" s="136">
        <v>1</v>
      </c>
      <c r="I280" s="137"/>
      <c r="J280" s="138">
        <f t="shared" si="70"/>
        <v>0</v>
      </c>
      <c r="K280" s="134" t="s">
        <v>218</v>
      </c>
      <c r="L280" s="32"/>
      <c r="M280" s="139" t="s">
        <v>21</v>
      </c>
      <c r="N280" s="140" t="s">
        <v>44</v>
      </c>
      <c r="P280" s="141">
        <f t="shared" si="71"/>
        <v>0</v>
      </c>
      <c r="Q280" s="141">
        <v>0</v>
      </c>
      <c r="R280" s="141">
        <f t="shared" si="72"/>
        <v>0</v>
      </c>
      <c r="S280" s="141">
        <v>0</v>
      </c>
      <c r="T280" s="142">
        <f t="shared" si="73"/>
        <v>0</v>
      </c>
      <c r="AR280" s="143" t="s">
        <v>180</v>
      </c>
      <c r="AT280" s="143" t="s">
        <v>176</v>
      </c>
      <c r="AU280" s="143" t="s">
        <v>80</v>
      </c>
      <c r="AY280" s="17" t="s">
        <v>174</v>
      </c>
      <c r="BE280" s="144">
        <f t="shared" si="74"/>
        <v>0</v>
      </c>
      <c r="BF280" s="144">
        <f t="shared" si="75"/>
        <v>0</v>
      </c>
      <c r="BG280" s="144">
        <f t="shared" si="76"/>
        <v>0</v>
      </c>
      <c r="BH280" s="144">
        <f t="shared" si="77"/>
        <v>0</v>
      </c>
      <c r="BI280" s="144">
        <f t="shared" si="78"/>
        <v>0</v>
      </c>
      <c r="BJ280" s="17" t="s">
        <v>80</v>
      </c>
      <c r="BK280" s="144">
        <f t="shared" si="79"/>
        <v>0</v>
      </c>
      <c r="BL280" s="17" t="s">
        <v>180</v>
      </c>
      <c r="BM280" s="143" t="s">
        <v>1768</v>
      </c>
    </row>
    <row r="281" spans="2:65" s="1" customFormat="1" ht="24.2" customHeight="1">
      <c r="B281" s="32"/>
      <c r="C281" s="132" t="s">
        <v>1531</v>
      </c>
      <c r="D281" s="132" t="s">
        <v>176</v>
      </c>
      <c r="E281" s="133" t="s">
        <v>2193</v>
      </c>
      <c r="F281" s="134" t="s">
        <v>2194</v>
      </c>
      <c r="G281" s="135" t="s">
        <v>812</v>
      </c>
      <c r="H281" s="136">
        <v>2</v>
      </c>
      <c r="I281" s="137"/>
      <c r="J281" s="138">
        <f t="shared" si="70"/>
        <v>0</v>
      </c>
      <c r="K281" s="134" t="s">
        <v>218</v>
      </c>
      <c r="L281" s="32"/>
      <c r="M281" s="139" t="s">
        <v>21</v>
      </c>
      <c r="N281" s="140" t="s">
        <v>44</v>
      </c>
      <c r="P281" s="141">
        <f t="shared" si="71"/>
        <v>0</v>
      </c>
      <c r="Q281" s="141">
        <v>0</v>
      </c>
      <c r="R281" s="141">
        <f t="shared" si="72"/>
        <v>0</v>
      </c>
      <c r="S281" s="141">
        <v>0</v>
      </c>
      <c r="T281" s="142">
        <f t="shared" si="73"/>
        <v>0</v>
      </c>
      <c r="AR281" s="143" t="s">
        <v>180</v>
      </c>
      <c r="AT281" s="143" t="s">
        <v>176</v>
      </c>
      <c r="AU281" s="143" t="s">
        <v>80</v>
      </c>
      <c r="AY281" s="17" t="s">
        <v>174</v>
      </c>
      <c r="BE281" s="144">
        <f t="shared" si="74"/>
        <v>0</v>
      </c>
      <c r="BF281" s="144">
        <f t="shared" si="75"/>
        <v>0</v>
      </c>
      <c r="BG281" s="144">
        <f t="shared" si="76"/>
        <v>0</v>
      </c>
      <c r="BH281" s="144">
        <f t="shared" si="77"/>
        <v>0</v>
      </c>
      <c r="BI281" s="144">
        <f t="shared" si="78"/>
        <v>0</v>
      </c>
      <c r="BJ281" s="17" t="s">
        <v>80</v>
      </c>
      <c r="BK281" s="144">
        <f t="shared" si="79"/>
        <v>0</v>
      </c>
      <c r="BL281" s="17" t="s">
        <v>180</v>
      </c>
      <c r="BM281" s="143" t="s">
        <v>1772</v>
      </c>
    </row>
    <row r="282" spans="2:65" s="1" customFormat="1" ht="24.2" customHeight="1">
      <c r="B282" s="32"/>
      <c r="C282" s="132" t="s">
        <v>1769</v>
      </c>
      <c r="D282" s="132" t="s">
        <v>176</v>
      </c>
      <c r="E282" s="133" t="s">
        <v>2195</v>
      </c>
      <c r="F282" s="134" t="s">
        <v>2196</v>
      </c>
      <c r="G282" s="135" t="s">
        <v>812</v>
      </c>
      <c r="H282" s="136">
        <v>1</v>
      </c>
      <c r="I282" s="137"/>
      <c r="J282" s="138">
        <f t="shared" si="70"/>
        <v>0</v>
      </c>
      <c r="K282" s="134" t="s">
        <v>218</v>
      </c>
      <c r="L282" s="32"/>
      <c r="M282" s="139" t="s">
        <v>21</v>
      </c>
      <c r="N282" s="140" t="s">
        <v>44</v>
      </c>
      <c r="P282" s="141">
        <f t="shared" si="71"/>
        <v>0</v>
      </c>
      <c r="Q282" s="141">
        <v>0</v>
      </c>
      <c r="R282" s="141">
        <f t="shared" si="72"/>
        <v>0</v>
      </c>
      <c r="S282" s="141">
        <v>0</v>
      </c>
      <c r="T282" s="142">
        <f t="shared" si="73"/>
        <v>0</v>
      </c>
      <c r="AR282" s="143" t="s">
        <v>180</v>
      </c>
      <c r="AT282" s="143" t="s">
        <v>176</v>
      </c>
      <c r="AU282" s="143" t="s">
        <v>80</v>
      </c>
      <c r="AY282" s="17" t="s">
        <v>174</v>
      </c>
      <c r="BE282" s="144">
        <f t="shared" si="74"/>
        <v>0</v>
      </c>
      <c r="BF282" s="144">
        <f t="shared" si="75"/>
        <v>0</v>
      </c>
      <c r="BG282" s="144">
        <f t="shared" si="76"/>
        <v>0</v>
      </c>
      <c r="BH282" s="144">
        <f t="shared" si="77"/>
        <v>0</v>
      </c>
      <c r="BI282" s="144">
        <f t="shared" si="78"/>
        <v>0</v>
      </c>
      <c r="BJ282" s="17" t="s">
        <v>80</v>
      </c>
      <c r="BK282" s="144">
        <f t="shared" si="79"/>
        <v>0</v>
      </c>
      <c r="BL282" s="17" t="s">
        <v>180</v>
      </c>
      <c r="BM282" s="143" t="s">
        <v>1775</v>
      </c>
    </row>
    <row r="283" spans="2:65" s="1" customFormat="1" ht="24.2" customHeight="1">
      <c r="B283" s="32"/>
      <c r="C283" s="132" t="s">
        <v>1534</v>
      </c>
      <c r="D283" s="132" t="s">
        <v>176</v>
      </c>
      <c r="E283" s="133" t="s">
        <v>2197</v>
      </c>
      <c r="F283" s="134" t="s">
        <v>2198</v>
      </c>
      <c r="G283" s="135" t="s">
        <v>812</v>
      </c>
      <c r="H283" s="136">
        <v>2</v>
      </c>
      <c r="I283" s="137"/>
      <c r="J283" s="138">
        <f t="shared" si="70"/>
        <v>0</v>
      </c>
      <c r="K283" s="134" t="s">
        <v>218</v>
      </c>
      <c r="L283" s="32"/>
      <c r="M283" s="139" t="s">
        <v>21</v>
      </c>
      <c r="N283" s="140" t="s">
        <v>44</v>
      </c>
      <c r="P283" s="141">
        <f t="shared" si="71"/>
        <v>0</v>
      </c>
      <c r="Q283" s="141">
        <v>0</v>
      </c>
      <c r="R283" s="141">
        <f t="shared" si="72"/>
        <v>0</v>
      </c>
      <c r="S283" s="141">
        <v>0</v>
      </c>
      <c r="T283" s="142">
        <f t="shared" si="73"/>
        <v>0</v>
      </c>
      <c r="AR283" s="143" t="s">
        <v>180</v>
      </c>
      <c r="AT283" s="143" t="s">
        <v>176</v>
      </c>
      <c r="AU283" s="143" t="s">
        <v>80</v>
      </c>
      <c r="AY283" s="17" t="s">
        <v>174</v>
      </c>
      <c r="BE283" s="144">
        <f t="shared" si="74"/>
        <v>0</v>
      </c>
      <c r="BF283" s="144">
        <f t="shared" si="75"/>
        <v>0</v>
      </c>
      <c r="BG283" s="144">
        <f t="shared" si="76"/>
        <v>0</v>
      </c>
      <c r="BH283" s="144">
        <f t="shared" si="77"/>
        <v>0</v>
      </c>
      <c r="BI283" s="144">
        <f t="shared" si="78"/>
        <v>0</v>
      </c>
      <c r="BJ283" s="17" t="s">
        <v>80</v>
      </c>
      <c r="BK283" s="144">
        <f t="shared" si="79"/>
        <v>0</v>
      </c>
      <c r="BL283" s="17" t="s">
        <v>180</v>
      </c>
      <c r="BM283" s="143" t="s">
        <v>1779</v>
      </c>
    </row>
    <row r="284" spans="2:65" s="1" customFormat="1" ht="24.2" customHeight="1">
      <c r="B284" s="32"/>
      <c r="C284" s="132" t="s">
        <v>1776</v>
      </c>
      <c r="D284" s="132" t="s">
        <v>176</v>
      </c>
      <c r="E284" s="133" t="s">
        <v>2199</v>
      </c>
      <c r="F284" s="134" t="s">
        <v>2200</v>
      </c>
      <c r="G284" s="135" t="s">
        <v>812</v>
      </c>
      <c r="H284" s="136">
        <v>3</v>
      </c>
      <c r="I284" s="137"/>
      <c r="J284" s="138">
        <f t="shared" si="70"/>
        <v>0</v>
      </c>
      <c r="K284" s="134" t="s">
        <v>218</v>
      </c>
      <c r="L284" s="32"/>
      <c r="M284" s="139" t="s">
        <v>21</v>
      </c>
      <c r="N284" s="140" t="s">
        <v>44</v>
      </c>
      <c r="P284" s="141">
        <f t="shared" si="71"/>
        <v>0</v>
      </c>
      <c r="Q284" s="141">
        <v>0</v>
      </c>
      <c r="R284" s="141">
        <f t="shared" si="72"/>
        <v>0</v>
      </c>
      <c r="S284" s="141">
        <v>0</v>
      </c>
      <c r="T284" s="142">
        <f t="shared" si="73"/>
        <v>0</v>
      </c>
      <c r="AR284" s="143" t="s">
        <v>180</v>
      </c>
      <c r="AT284" s="143" t="s">
        <v>176</v>
      </c>
      <c r="AU284" s="143" t="s">
        <v>80</v>
      </c>
      <c r="AY284" s="17" t="s">
        <v>174</v>
      </c>
      <c r="BE284" s="144">
        <f t="shared" si="74"/>
        <v>0</v>
      </c>
      <c r="BF284" s="144">
        <f t="shared" si="75"/>
        <v>0</v>
      </c>
      <c r="BG284" s="144">
        <f t="shared" si="76"/>
        <v>0</v>
      </c>
      <c r="BH284" s="144">
        <f t="shared" si="77"/>
        <v>0</v>
      </c>
      <c r="BI284" s="144">
        <f t="shared" si="78"/>
        <v>0</v>
      </c>
      <c r="BJ284" s="17" t="s">
        <v>80</v>
      </c>
      <c r="BK284" s="144">
        <f t="shared" si="79"/>
        <v>0</v>
      </c>
      <c r="BL284" s="17" t="s">
        <v>180</v>
      </c>
      <c r="BM284" s="143" t="s">
        <v>1782</v>
      </c>
    </row>
    <row r="285" spans="2:65" s="1" customFormat="1" ht="24.2" customHeight="1">
      <c r="B285" s="32"/>
      <c r="C285" s="132" t="s">
        <v>1537</v>
      </c>
      <c r="D285" s="132" t="s">
        <v>176</v>
      </c>
      <c r="E285" s="133" t="s">
        <v>2201</v>
      </c>
      <c r="F285" s="134" t="s">
        <v>2202</v>
      </c>
      <c r="G285" s="135" t="s">
        <v>812</v>
      </c>
      <c r="H285" s="136">
        <v>22</v>
      </c>
      <c r="I285" s="137"/>
      <c r="J285" s="138">
        <f t="shared" si="70"/>
        <v>0</v>
      </c>
      <c r="K285" s="134" t="s">
        <v>218</v>
      </c>
      <c r="L285" s="32"/>
      <c r="M285" s="139" t="s">
        <v>21</v>
      </c>
      <c r="N285" s="140" t="s">
        <v>44</v>
      </c>
      <c r="P285" s="141">
        <f t="shared" si="71"/>
        <v>0</v>
      </c>
      <c r="Q285" s="141">
        <v>0</v>
      </c>
      <c r="R285" s="141">
        <f t="shared" si="72"/>
        <v>0</v>
      </c>
      <c r="S285" s="141">
        <v>0</v>
      </c>
      <c r="T285" s="142">
        <f t="shared" si="73"/>
        <v>0</v>
      </c>
      <c r="AR285" s="143" t="s">
        <v>180</v>
      </c>
      <c r="AT285" s="143" t="s">
        <v>176</v>
      </c>
      <c r="AU285" s="143" t="s">
        <v>80</v>
      </c>
      <c r="AY285" s="17" t="s">
        <v>174</v>
      </c>
      <c r="BE285" s="144">
        <f t="shared" si="74"/>
        <v>0</v>
      </c>
      <c r="BF285" s="144">
        <f t="shared" si="75"/>
        <v>0</v>
      </c>
      <c r="BG285" s="144">
        <f t="shared" si="76"/>
        <v>0</v>
      </c>
      <c r="BH285" s="144">
        <f t="shared" si="77"/>
        <v>0</v>
      </c>
      <c r="BI285" s="144">
        <f t="shared" si="78"/>
        <v>0</v>
      </c>
      <c r="BJ285" s="17" t="s">
        <v>80</v>
      </c>
      <c r="BK285" s="144">
        <f t="shared" si="79"/>
        <v>0</v>
      </c>
      <c r="BL285" s="17" t="s">
        <v>180</v>
      </c>
      <c r="BM285" s="143" t="s">
        <v>1788</v>
      </c>
    </row>
    <row r="286" spans="2:65" s="1" customFormat="1" ht="24.2" customHeight="1">
      <c r="B286" s="32"/>
      <c r="C286" s="132" t="s">
        <v>1785</v>
      </c>
      <c r="D286" s="132" t="s">
        <v>176</v>
      </c>
      <c r="E286" s="133" t="s">
        <v>2203</v>
      </c>
      <c r="F286" s="134" t="s">
        <v>2204</v>
      </c>
      <c r="G286" s="135" t="s">
        <v>812</v>
      </c>
      <c r="H286" s="136">
        <v>63</v>
      </c>
      <c r="I286" s="137"/>
      <c r="J286" s="138">
        <f t="shared" si="70"/>
        <v>0</v>
      </c>
      <c r="K286" s="134" t="s">
        <v>218</v>
      </c>
      <c r="L286" s="32"/>
      <c r="M286" s="139" t="s">
        <v>21</v>
      </c>
      <c r="N286" s="140" t="s">
        <v>44</v>
      </c>
      <c r="P286" s="141">
        <f t="shared" si="71"/>
        <v>0</v>
      </c>
      <c r="Q286" s="141">
        <v>0</v>
      </c>
      <c r="R286" s="141">
        <f t="shared" si="72"/>
        <v>0</v>
      </c>
      <c r="S286" s="141">
        <v>0</v>
      </c>
      <c r="T286" s="142">
        <f t="shared" si="73"/>
        <v>0</v>
      </c>
      <c r="AR286" s="143" t="s">
        <v>180</v>
      </c>
      <c r="AT286" s="143" t="s">
        <v>176</v>
      </c>
      <c r="AU286" s="143" t="s">
        <v>80</v>
      </c>
      <c r="AY286" s="17" t="s">
        <v>174</v>
      </c>
      <c r="BE286" s="144">
        <f t="shared" si="74"/>
        <v>0</v>
      </c>
      <c r="BF286" s="144">
        <f t="shared" si="75"/>
        <v>0</v>
      </c>
      <c r="BG286" s="144">
        <f t="shared" si="76"/>
        <v>0</v>
      </c>
      <c r="BH286" s="144">
        <f t="shared" si="77"/>
        <v>0</v>
      </c>
      <c r="BI286" s="144">
        <f t="shared" si="78"/>
        <v>0</v>
      </c>
      <c r="BJ286" s="17" t="s">
        <v>80</v>
      </c>
      <c r="BK286" s="144">
        <f t="shared" si="79"/>
        <v>0</v>
      </c>
      <c r="BL286" s="17" t="s">
        <v>180</v>
      </c>
      <c r="BM286" s="143" t="s">
        <v>1791</v>
      </c>
    </row>
    <row r="287" spans="2:65" s="1" customFormat="1" ht="24.2" customHeight="1">
      <c r="B287" s="32"/>
      <c r="C287" s="132" t="s">
        <v>1540</v>
      </c>
      <c r="D287" s="132" t="s">
        <v>176</v>
      </c>
      <c r="E287" s="133" t="s">
        <v>2205</v>
      </c>
      <c r="F287" s="134" t="s">
        <v>2206</v>
      </c>
      <c r="G287" s="135" t="s">
        <v>431</v>
      </c>
      <c r="H287" s="136">
        <v>3</v>
      </c>
      <c r="I287" s="137"/>
      <c r="J287" s="138">
        <f t="shared" si="70"/>
        <v>0</v>
      </c>
      <c r="K287" s="134" t="s">
        <v>218</v>
      </c>
      <c r="L287" s="32"/>
      <c r="M287" s="139" t="s">
        <v>21</v>
      </c>
      <c r="N287" s="140" t="s">
        <v>44</v>
      </c>
      <c r="P287" s="141">
        <f t="shared" si="71"/>
        <v>0</v>
      </c>
      <c r="Q287" s="141">
        <v>0</v>
      </c>
      <c r="R287" s="141">
        <f t="shared" si="72"/>
        <v>0</v>
      </c>
      <c r="S287" s="141">
        <v>0</v>
      </c>
      <c r="T287" s="142">
        <f t="shared" si="73"/>
        <v>0</v>
      </c>
      <c r="AR287" s="143" t="s">
        <v>180</v>
      </c>
      <c r="AT287" s="143" t="s">
        <v>176</v>
      </c>
      <c r="AU287" s="143" t="s">
        <v>80</v>
      </c>
      <c r="AY287" s="17" t="s">
        <v>174</v>
      </c>
      <c r="BE287" s="144">
        <f t="shared" si="74"/>
        <v>0</v>
      </c>
      <c r="BF287" s="144">
        <f t="shared" si="75"/>
        <v>0</v>
      </c>
      <c r="BG287" s="144">
        <f t="shared" si="76"/>
        <v>0</v>
      </c>
      <c r="BH287" s="144">
        <f t="shared" si="77"/>
        <v>0</v>
      </c>
      <c r="BI287" s="144">
        <f t="shared" si="78"/>
        <v>0</v>
      </c>
      <c r="BJ287" s="17" t="s">
        <v>80</v>
      </c>
      <c r="BK287" s="144">
        <f t="shared" si="79"/>
        <v>0</v>
      </c>
      <c r="BL287" s="17" t="s">
        <v>180</v>
      </c>
      <c r="BM287" s="143" t="s">
        <v>1795</v>
      </c>
    </row>
    <row r="288" spans="2:65" s="1" customFormat="1" ht="24.2" customHeight="1">
      <c r="B288" s="32"/>
      <c r="C288" s="132" t="s">
        <v>1792</v>
      </c>
      <c r="D288" s="132" t="s">
        <v>176</v>
      </c>
      <c r="E288" s="133" t="s">
        <v>2207</v>
      </c>
      <c r="F288" s="134" t="s">
        <v>2208</v>
      </c>
      <c r="G288" s="135" t="s">
        <v>431</v>
      </c>
      <c r="H288" s="136">
        <v>3</v>
      </c>
      <c r="I288" s="137"/>
      <c r="J288" s="138">
        <f t="shared" si="70"/>
        <v>0</v>
      </c>
      <c r="K288" s="134" t="s">
        <v>218</v>
      </c>
      <c r="L288" s="32"/>
      <c r="M288" s="139" t="s">
        <v>21</v>
      </c>
      <c r="N288" s="140" t="s">
        <v>44</v>
      </c>
      <c r="P288" s="141">
        <f t="shared" si="71"/>
        <v>0</v>
      </c>
      <c r="Q288" s="141">
        <v>0</v>
      </c>
      <c r="R288" s="141">
        <f t="shared" si="72"/>
        <v>0</v>
      </c>
      <c r="S288" s="141">
        <v>0</v>
      </c>
      <c r="T288" s="142">
        <f t="shared" si="73"/>
        <v>0</v>
      </c>
      <c r="AR288" s="143" t="s">
        <v>180</v>
      </c>
      <c r="AT288" s="143" t="s">
        <v>176</v>
      </c>
      <c r="AU288" s="143" t="s">
        <v>80</v>
      </c>
      <c r="AY288" s="17" t="s">
        <v>174</v>
      </c>
      <c r="BE288" s="144">
        <f t="shared" si="74"/>
        <v>0</v>
      </c>
      <c r="BF288" s="144">
        <f t="shared" si="75"/>
        <v>0</v>
      </c>
      <c r="BG288" s="144">
        <f t="shared" si="76"/>
        <v>0</v>
      </c>
      <c r="BH288" s="144">
        <f t="shared" si="77"/>
        <v>0</v>
      </c>
      <c r="BI288" s="144">
        <f t="shared" si="78"/>
        <v>0</v>
      </c>
      <c r="BJ288" s="17" t="s">
        <v>80</v>
      </c>
      <c r="BK288" s="144">
        <f t="shared" si="79"/>
        <v>0</v>
      </c>
      <c r="BL288" s="17" t="s">
        <v>180</v>
      </c>
      <c r="BM288" s="143" t="s">
        <v>1798</v>
      </c>
    </row>
    <row r="289" spans="2:65" s="1" customFormat="1" ht="24.2" customHeight="1">
      <c r="B289" s="32"/>
      <c r="C289" s="132" t="s">
        <v>1543</v>
      </c>
      <c r="D289" s="132" t="s">
        <v>176</v>
      </c>
      <c r="E289" s="133" t="s">
        <v>2209</v>
      </c>
      <c r="F289" s="134" t="s">
        <v>2210</v>
      </c>
      <c r="G289" s="135" t="s">
        <v>431</v>
      </c>
      <c r="H289" s="136">
        <v>3</v>
      </c>
      <c r="I289" s="137"/>
      <c r="J289" s="138">
        <f t="shared" si="70"/>
        <v>0</v>
      </c>
      <c r="K289" s="134" t="s">
        <v>218</v>
      </c>
      <c r="L289" s="32"/>
      <c r="M289" s="139" t="s">
        <v>21</v>
      </c>
      <c r="N289" s="140" t="s">
        <v>44</v>
      </c>
      <c r="P289" s="141">
        <f t="shared" si="71"/>
        <v>0</v>
      </c>
      <c r="Q289" s="141">
        <v>0</v>
      </c>
      <c r="R289" s="141">
        <f t="shared" si="72"/>
        <v>0</v>
      </c>
      <c r="S289" s="141">
        <v>0</v>
      </c>
      <c r="T289" s="142">
        <f t="shared" si="73"/>
        <v>0</v>
      </c>
      <c r="AR289" s="143" t="s">
        <v>180</v>
      </c>
      <c r="AT289" s="143" t="s">
        <v>176</v>
      </c>
      <c r="AU289" s="143" t="s">
        <v>80</v>
      </c>
      <c r="AY289" s="17" t="s">
        <v>174</v>
      </c>
      <c r="BE289" s="144">
        <f t="shared" si="74"/>
        <v>0</v>
      </c>
      <c r="BF289" s="144">
        <f t="shared" si="75"/>
        <v>0</v>
      </c>
      <c r="BG289" s="144">
        <f t="shared" si="76"/>
        <v>0</v>
      </c>
      <c r="BH289" s="144">
        <f t="shared" si="77"/>
        <v>0</v>
      </c>
      <c r="BI289" s="144">
        <f t="shared" si="78"/>
        <v>0</v>
      </c>
      <c r="BJ289" s="17" t="s">
        <v>80</v>
      </c>
      <c r="BK289" s="144">
        <f t="shared" si="79"/>
        <v>0</v>
      </c>
      <c r="BL289" s="17" t="s">
        <v>180</v>
      </c>
      <c r="BM289" s="143" t="s">
        <v>1802</v>
      </c>
    </row>
    <row r="290" spans="2:65" s="1" customFormat="1" ht="33" customHeight="1">
      <c r="B290" s="32"/>
      <c r="C290" s="132" t="s">
        <v>1799</v>
      </c>
      <c r="D290" s="132" t="s">
        <v>176</v>
      </c>
      <c r="E290" s="133" t="s">
        <v>2211</v>
      </c>
      <c r="F290" s="134" t="s">
        <v>2212</v>
      </c>
      <c r="G290" s="135" t="s">
        <v>431</v>
      </c>
      <c r="H290" s="136">
        <v>6</v>
      </c>
      <c r="I290" s="137"/>
      <c r="J290" s="138">
        <f t="shared" si="70"/>
        <v>0</v>
      </c>
      <c r="K290" s="134" t="s">
        <v>218</v>
      </c>
      <c r="L290" s="32"/>
      <c r="M290" s="139" t="s">
        <v>21</v>
      </c>
      <c r="N290" s="140" t="s">
        <v>44</v>
      </c>
      <c r="P290" s="141">
        <f t="shared" si="71"/>
        <v>0</v>
      </c>
      <c r="Q290" s="141">
        <v>0</v>
      </c>
      <c r="R290" s="141">
        <f t="shared" si="72"/>
        <v>0</v>
      </c>
      <c r="S290" s="141">
        <v>0</v>
      </c>
      <c r="T290" s="142">
        <f t="shared" si="73"/>
        <v>0</v>
      </c>
      <c r="AR290" s="143" t="s">
        <v>180</v>
      </c>
      <c r="AT290" s="143" t="s">
        <v>176</v>
      </c>
      <c r="AU290" s="143" t="s">
        <v>80</v>
      </c>
      <c r="AY290" s="17" t="s">
        <v>174</v>
      </c>
      <c r="BE290" s="144">
        <f t="shared" si="74"/>
        <v>0</v>
      </c>
      <c r="BF290" s="144">
        <f t="shared" si="75"/>
        <v>0</v>
      </c>
      <c r="BG290" s="144">
        <f t="shared" si="76"/>
        <v>0</v>
      </c>
      <c r="BH290" s="144">
        <f t="shared" si="77"/>
        <v>0</v>
      </c>
      <c r="BI290" s="144">
        <f t="shared" si="78"/>
        <v>0</v>
      </c>
      <c r="BJ290" s="17" t="s">
        <v>80</v>
      </c>
      <c r="BK290" s="144">
        <f t="shared" si="79"/>
        <v>0</v>
      </c>
      <c r="BL290" s="17" t="s">
        <v>180</v>
      </c>
      <c r="BM290" s="143" t="s">
        <v>1805</v>
      </c>
    </row>
    <row r="291" spans="2:65" s="1" customFormat="1" ht="24.2" customHeight="1">
      <c r="B291" s="32"/>
      <c r="C291" s="132" t="s">
        <v>1546</v>
      </c>
      <c r="D291" s="132" t="s">
        <v>176</v>
      </c>
      <c r="E291" s="133" t="s">
        <v>2213</v>
      </c>
      <c r="F291" s="134" t="s">
        <v>2214</v>
      </c>
      <c r="G291" s="135" t="s">
        <v>431</v>
      </c>
      <c r="H291" s="136">
        <v>6</v>
      </c>
      <c r="I291" s="137"/>
      <c r="J291" s="138">
        <f t="shared" si="70"/>
        <v>0</v>
      </c>
      <c r="K291" s="134" t="s">
        <v>218</v>
      </c>
      <c r="L291" s="32"/>
      <c r="M291" s="139" t="s">
        <v>21</v>
      </c>
      <c r="N291" s="140" t="s">
        <v>44</v>
      </c>
      <c r="P291" s="141">
        <f t="shared" si="71"/>
        <v>0</v>
      </c>
      <c r="Q291" s="141">
        <v>0</v>
      </c>
      <c r="R291" s="141">
        <f t="shared" si="72"/>
        <v>0</v>
      </c>
      <c r="S291" s="141">
        <v>0</v>
      </c>
      <c r="T291" s="142">
        <f t="shared" si="73"/>
        <v>0</v>
      </c>
      <c r="AR291" s="143" t="s">
        <v>180</v>
      </c>
      <c r="AT291" s="143" t="s">
        <v>176</v>
      </c>
      <c r="AU291" s="143" t="s">
        <v>80</v>
      </c>
      <c r="AY291" s="17" t="s">
        <v>174</v>
      </c>
      <c r="BE291" s="144">
        <f t="shared" si="74"/>
        <v>0</v>
      </c>
      <c r="BF291" s="144">
        <f t="shared" si="75"/>
        <v>0</v>
      </c>
      <c r="BG291" s="144">
        <f t="shared" si="76"/>
        <v>0</v>
      </c>
      <c r="BH291" s="144">
        <f t="shared" si="77"/>
        <v>0</v>
      </c>
      <c r="BI291" s="144">
        <f t="shared" si="78"/>
        <v>0</v>
      </c>
      <c r="BJ291" s="17" t="s">
        <v>80</v>
      </c>
      <c r="BK291" s="144">
        <f t="shared" si="79"/>
        <v>0</v>
      </c>
      <c r="BL291" s="17" t="s">
        <v>180</v>
      </c>
      <c r="BM291" s="143" t="s">
        <v>1809</v>
      </c>
    </row>
    <row r="292" spans="2:65" s="1" customFormat="1" ht="24.2" customHeight="1">
      <c r="B292" s="32"/>
      <c r="C292" s="132" t="s">
        <v>1806</v>
      </c>
      <c r="D292" s="132" t="s">
        <v>176</v>
      </c>
      <c r="E292" s="133" t="s">
        <v>2215</v>
      </c>
      <c r="F292" s="134" t="s">
        <v>2216</v>
      </c>
      <c r="G292" s="135" t="s">
        <v>431</v>
      </c>
      <c r="H292" s="136">
        <v>6</v>
      </c>
      <c r="I292" s="137"/>
      <c r="J292" s="138">
        <f t="shared" si="70"/>
        <v>0</v>
      </c>
      <c r="K292" s="134" t="s">
        <v>218</v>
      </c>
      <c r="L292" s="32"/>
      <c r="M292" s="139" t="s">
        <v>21</v>
      </c>
      <c r="N292" s="140" t="s">
        <v>44</v>
      </c>
      <c r="P292" s="141">
        <f t="shared" si="71"/>
        <v>0</v>
      </c>
      <c r="Q292" s="141">
        <v>0</v>
      </c>
      <c r="R292" s="141">
        <f t="shared" si="72"/>
        <v>0</v>
      </c>
      <c r="S292" s="141">
        <v>0</v>
      </c>
      <c r="T292" s="142">
        <f t="shared" si="73"/>
        <v>0</v>
      </c>
      <c r="AR292" s="143" t="s">
        <v>180</v>
      </c>
      <c r="AT292" s="143" t="s">
        <v>176</v>
      </c>
      <c r="AU292" s="143" t="s">
        <v>80</v>
      </c>
      <c r="AY292" s="17" t="s">
        <v>174</v>
      </c>
      <c r="BE292" s="144">
        <f t="shared" si="74"/>
        <v>0</v>
      </c>
      <c r="BF292" s="144">
        <f t="shared" si="75"/>
        <v>0</v>
      </c>
      <c r="BG292" s="144">
        <f t="shared" si="76"/>
        <v>0</v>
      </c>
      <c r="BH292" s="144">
        <f t="shared" si="77"/>
        <v>0</v>
      </c>
      <c r="BI292" s="144">
        <f t="shared" si="78"/>
        <v>0</v>
      </c>
      <c r="BJ292" s="17" t="s">
        <v>80</v>
      </c>
      <c r="BK292" s="144">
        <f t="shared" si="79"/>
        <v>0</v>
      </c>
      <c r="BL292" s="17" t="s">
        <v>180</v>
      </c>
      <c r="BM292" s="143" t="s">
        <v>1812</v>
      </c>
    </row>
    <row r="293" spans="2:65" s="1" customFormat="1" ht="24.2" customHeight="1">
      <c r="B293" s="32"/>
      <c r="C293" s="132" t="s">
        <v>1549</v>
      </c>
      <c r="D293" s="132" t="s">
        <v>176</v>
      </c>
      <c r="E293" s="133" t="s">
        <v>2217</v>
      </c>
      <c r="F293" s="134" t="s">
        <v>2218</v>
      </c>
      <c r="G293" s="135" t="s">
        <v>431</v>
      </c>
      <c r="H293" s="136">
        <v>545</v>
      </c>
      <c r="I293" s="137"/>
      <c r="J293" s="138">
        <f t="shared" si="70"/>
        <v>0</v>
      </c>
      <c r="K293" s="134" t="s">
        <v>218</v>
      </c>
      <c r="L293" s="32"/>
      <c r="M293" s="139" t="s">
        <v>21</v>
      </c>
      <c r="N293" s="140" t="s">
        <v>44</v>
      </c>
      <c r="P293" s="141">
        <f t="shared" si="71"/>
        <v>0</v>
      </c>
      <c r="Q293" s="141">
        <v>0</v>
      </c>
      <c r="R293" s="141">
        <f t="shared" si="72"/>
        <v>0</v>
      </c>
      <c r="S293" s="141">
        <v>0</v>
      </c>
      <c r="T293" s="142">
        <f t="shared" si="73"/>
        <v>0</v>
      </c>
      <c r="AR293" s="143" t="s">
        <v>180</v>
      </c>
      <c r="AT293" s="143" t="s">
        <v>176</v>
      </c>
      <c r="AU293" s="143" t="s">
        <v>80</v>
      </c>
      <c r="AY293" s="17" t="s">
        <v>174</v>
      </c>
      <c r="BE293" s="144">
        <f t="shared" si="74"/>
        <v>0</v>
      </c>
      <c r="BF293" s="144">
        <f t="shared" si="75"/>
        <v>0</v>
      </c>
      <c r="BG293" s="144">
        <f t="shared" si="76"/>
        <v>0</v>
      </c>
      <c r="BH293" s="144">
        <f t="shared" si="77"/>
        <v>0</v>
      </c>
      <c r="BI293" s="144">
        <f t="shared" si="78"/>
        <v>0</v>
      </c>
      <c r="BJ293" s="17" t="s">
        <v>80</v>
      </c>
      <c r="BK293" s="144">
        <f t="shared" si="79"/>
        <v>0</v>
      </c>
      <c r="BL293" s="17" t="s">
        <v>180</v>
      </c>
      <c r="BM293" s="143" t="s">
        <v>1816</v>
      </c>
    </row>
    <row r="294" spans="2:65" s="1" customFormat="1" ht="24.2" customHeight="1">
      <c r="B294" s="32"/>
      <c r="C294" s="132" t="s">
        <v>1813</v>
      </c>
      <c r="D294" s="132" t="s">
        <v>176</v>
      </c>
      <c r="E294" s="133" t="s">
        <v>2219</v>
      </c>
      <c r="F294" s="134" t="s">
        <v>2220</v>
      </c>
      <c r="G294" s="135" t="s">
        <v>812</v>
      </c>
      <c r="H294" s="136">
        <v>290</v>
      </c>
      <c r="I294" s="137"/>
      <c r="J294" s="138">
        <f t="shared" si="70"/>
        <v>0</v>
      </c>
      <c r="K294" s="134" t="s">
        <v>218</v>
      </c>
      <c r="L294" s="32"/>
      <c r="M294" s="139" t="s">
        <v>21</v>
      </c>
      <c r="N294" s="140" t="s">
        <v>44</v>
      </c>
      <c r="P294" s="141">
        <f t="shared" si="71"/>
        <v>0</v>
      </c>
      <c r="Q294" s="141">
        <v>0</v>
      </c>
      <c r="R294" s="141">
        <f t="shared" si="72"/>
        <v>0</v>
      </c>
      <c r="S294" s="141">
        <v>0</v>
      </c>
      <c r="T294" s="142">
        <f t="shared" si="73"/>
        <v>0</v>
      </c>
      <c r="AR294" s="143" t="s">
        <v>180</v>
      </c>
      <c r="AT294" s="143" t="s">
        <v>176</v>
      </c>
      <c r="AU294" s="143" t="s">
        <v>80</v>
      </c>
      <c r="AY294" s="17" t="s">
        <v>174</v>
      </c>
      <c r="BE294" s="144">
        <f t="shared" si="74"/>
        <v>0</v>
      </c>
      <c r="BF294" s="144">
        <f t="shared" si="75"/>
        <v>0</v>
      </c>
      <c r="BG294" s="144">
        <f t="shared" si="76"/>
        <v>0</v>
      </c>
      <c r="BH294" s="144">
        <f t="shared" si="77"/>
        <v>0</v>
      </c>
      <c r="BI294" s="144">
        <f t="shared" si="78"/>
        <v>0</v>
      </c>
      <c r="BJ294" s="17" t="s">
        <v>80</v>
      </c>
      <c r="BK294" s="144">
        <f t="shared" si="79"/>
        <v>0</v>
      </c>
      <c r="BL294" s="17" t="s">
        <v>180</v>
      </c>
      <c r="BM294" s="143" t="s">
        <v>1819</v>
      </c>
    </row>
    <row r="295" spans="2:65" s="1" customFormat="1" ht="24.2" customHeight="1">
      <c r="B295" s="32"/>
      <c r="C295" s="132" t="s">
        <v>1552</v>
      </c>
      <c r="D295" s="132" t="s">
        <v>176</v>
      </c>
      <c r="E295" s="133" t="s">
        <v>2221</v>
      </c>
      <c r="F295" s="134" t="s">
        <v>2222</v>
      </c>
      <c r="G295" s="135" t="s">
        <v>133</v>
      </c>
      <c r="H295" s="136">
        <v>55</v>
      </c>
      <c r="I295" s="137"/>
      <c r="J295" s="138">
        <f t="shared" si="70"/>
        <v>0</v>
      </c>
      <c r="K295" s="134" t="s">
        <v>218</v>
      </c>
      <c r="L295" s="32"/>
      <c r="M295" s="139" t="s">
        <v>21</v>
      </c>
      <c r="N295" s="140" t="s">
        <v>44</v>
      </c>
      <c r="P295" s="141">
        <f t="shared" si="71"/>
        <v>0</v>
      </c>
      <c r="Q295" s="141">
        <v>0</v>
      </c>
      <c r="R295" s="141">
        <f t="shared" si="72"/>
        <v>0</v>
      </c>
      <c r="S295" s="141">
        <v>0</v>
      </c>
      <c r="T295" s="142">
        <f t="shared" si="73"/>
        <v>0</v>
      </c>
      <c r="AR295" s="143" t="s">
        <v>180</v>
      </c>
      <c r="AT295" s="143" t="s">
        <v>176</v>
      </c>
      <c r="AU295" s="143" t="s">
        <v>80</v>
      </c>
      <c r="AY295" s="17" t="s">
        <v>174</v>
      </c>
      <c r="BE295" s="144">
        <f t="shared" si="74"/>
        <v>0</v>
      </c>
      <c r="BF295" s="144">
        <f t="shared" si="75"/>
        <v>0</v>
      </c>
      <c r="BG295" s="144">
        <f t="shared" si="76"/>
        <v>0</v>
      </c>
      <c r="BH295" s="144">
        <f t="shared" si="77"/>
        <v>0</v>
      </c>
      <c r="BI295" s="144">
        <f t="shared" si="78"/>
        <v>0</v>
      </c>
      <c r="BJ295" s="17" t="s">
        <v>80</v>
      </c>
      <c r="BK295" s="144">
        <f t="shared" si="79"/>
        <v>0</v>
      </c>
      <c r="BL295" s="17" t="s">
        <v>180</v>
      </c>
      <c r="BM295" s="143" t="s">
        <v>1828</v>
      </c>
    </row>
    <row r="296" spans="2:65" s="1" customFormat="1" ht="29.25">
      <c r="B296" s="32"/>
      <c r="D296" s="150" t="s">
        <v>220</v>
      </c>
      <c r="F296" s="170" t="s">
        <v>2223</v>
      </c>
      <c r="I296" s="147"/>
      <c r="L296" s="32"/>
      <c r="M296" s="148"/>
      <c r="T296" s="53"/>
      <c r="AT296" s="17" t="s">
        <v>220</v>
      </c>
      <c r="AU296" s="17" t="s">
        <v>80</v>
      </c>
    </row>
    <row r="297" spans="2:65" s="11" customFormat="1" ht="25.9" customHeight="1">
      <c r="B297" s="120"/>
      <c r="D297" s="121" t="s">
        <v>72</v>
      </c>
      <c r="E297" s="122" t="s">
        <v>2224</v>
      </c>
      <c r="F297" s="122" t="s">
        <v>2225</v>
      </c>
      <c r="I297" s="123"/>
      <c r="J297" s="124">
        <f>BK297</f>
        <v>0</v>
      </c>
      <c r="L297" s="120"/>
      <c r="M297" s="125"/>
      <c r="P297" s="126">
        <f>SUM(P298:P302)</f>
        <v>0</v>
      </c>
      <c r="R297" s="126">
        <f>SUM(R298:R302)</f>
        <v>0</v>
      </c>
      <c r="T297" s="127">
        <f>SUM(T298:T302)</f>
        <v>0</v>
      </c>
      <c r="AR297" s="121" t="s">
        <v>80</v>
      </c>
      <c r="AT297" s="128" t="s">
        <v>72</v>
      </c>
      <c r="AU297" s="128" t="s">
        <v>73</v>
      </c>
      <c r="AY297" s="121" t="s">
        <v>174</v>
      </c>
      <c r="BK297" s="129">
        <f>SUM(BK298:BK302)</f>
        <v>0</v>
      </c>
    </row>
    <row r="298" spans="2:65" s="1" customFormat="1" ht="24.2" customHeight="1">
      <c r="B298" s="32"/>
      <c r="C298" s="132" t="s">
        <v>1821</v>
      </c>
      <c r="D298" s="132" t="s">
        <v>176</v>
      </c>
      <c r="E298" s="133" t="s">
        <v>2226</v>
      </c>
      <c r="F298" s="134" t="s">
        <v>2227</v>
      </c>
      <c r="G298" s="135" t="s">
        <v>812</v>
      </c>
      <c r="H298" s="136">
        <v>1</v>
      </c>
      <c r="I298" s="137"/>
      <c r="J298" s="138">
        <f>ROUND(I298*H298,2)</f>
        <v>0</v>
      </c>
      <c r="K298" s="134" t="s">
        <v>218</v>
      </c>
      <c r="L298" s="32"/>
      <c r="M298" s="139" t="s">
        <v>21</v>
      </c>
      <c r="N298" s="140" t="s">
        <v>44</v>
      </c>
      <c r="P298" s="141">
        <f>O298*H298</f>
        <v>0</v>
      </c>
      <c r="Q298" s="141">
        <v>0</v>
      </c>
      <c r="R298" s="141">
        <f>Q298*H298</f>
        <v>0</v>
      </c>
      <c r="S298" s="141">
        <v>0</v>
      </c>
      <c r="T298" s="142">
        <f>S298*H298</f>
        <v>0</v>
      </c>
      <c r="AR298" s="143" t="s">
        <v>180</v>
      </c>
      <c r="AT298" s="143" t="s">
        <v>176</v>
      </c>
      <c r="AU298" s="143" t="s">
        <v>80</v>
      </c>
      <c r="AY298" s="17" t="s">
        <v>174</v>
      </c>
      <c r="BE298" s="144">
        <f>IF(N298="základní",J298,0)</f>
        <v>0</v>
      </c>
      <c r="BF298" s="144">
        <f>IF(N298="snížená",J298,0)</f>
        <v>0</v>
      </c>
      <c r="BG298" s="144">
        <f>IF(N298="zákl. přenesená",J298,0)</f>
        <v>0</v>
      </c>
      <c r="BH298" s="144">
        <f>IF(N298="sníž. přenesená",J298,0)</f>
        <v>0</v>
      </c>
      <c r="BI298" s="144">
        <f>IF(N298="nulová",J298,0)</f>
        <v>0</v>
      </c>
      <c r="BJ298" s="17" t="s">
        <v>80</v>
      </c>
      <c r="BK298" s="144">
        <f>ROUND(I298*H298,2)</f>
        <v>0</v>
      </c>
      <c r="BL298" s="17" t="s">
        <v>180</v>
      </c>
      <c r="BM298" s="143" t="s">
        <v>1833</v>
      </c>
    </row>
    <row r="299" spans="2:65" s="1" customFormat="1" ht="24.2" customHeight="1">
      <c r="B299" s="32"/>
      <c r="C299" s="132" t="s">
        <v>1556</v>
      </c>
      <c r="D299" s="132" t="s">
        <v>176</v>
      </c>
      <c r="E299" s="133" t="s">
        <v>2228</v>
      </c>
      <c r="F299" s="134" t="s">
        <v>2229</v>
      </c>
      <c r="G299" s="135" t="s">
        <v>812</v>
      </c>
      <c r="H299" s="136">
        <v>1</v>
      </c>
      <c r="I299" s="137"/>
      <c r="J299" s="138">
        <f>ROUND(I299*H299,2)</f>
        <v>0</v>
      </c>
      <c r="K299" s="134" t="s">
        <v>218</v>
      </c>
      <c r="L299" s="32"/>
      <c r="M299" s="139" t="s">
        <v>21</v>
      </c>
      <c r="N299" s="140" t="s">
        <v>44</v>
      </c>
      <c r="P299" s="141">
        <f>O299*H299</f>
        <v>0</v>
      </c>
      <c r="Q299" s="141">
        <v>0</v>
      </c>
      <c r="R299" s="141">
        <f>Q299*H299</f>
        <v>0</v>
      </c>
      <c r="S299" s="141">
        <v>0</v>
      </c>
      <c r="T299" s="142">
        <f>S299*H299</f>
        <v>0</v>
      </c>
      <c r="AR299" s="143" t="s">
        <v>180</v>
      </c>
      <c r="AT299" s="143" t="s">
        <v>176</v>
      </c>
      <c r="AU299" s="143" t="s">
        <v>80</v>
      </c>
      <c r="AY299" s="17" t="s">
        <v>174</v>
      </c>
      <c r="BE299" s="144">
        <f>IF(N299="základní",J299,0)</f>
        <v>0</v>
      </c>
      <c r="BF299" s="144">
        <f>IF(N299="snížená",J299,0)</f>
        <v>0</v>
      </c>
      <c r="BG299" s="144">
        <f>IF(N299="zákl. přenesená",J299,0)</f>
        <v>0</v>
      </c>
      <c r="BH299" s="144">
        <f>IF(N299="sníž. přenesená",J299,0)</f>
        <v>0</v>
      </c>
      <c r="BI299" s="144">
        <f>IF(N299="nulová",J299,0)</f>
        <v>0</v>
      </c>
      <c r="BJ299" s="17" t="s">
        <v>80</v>
      </c>
      <c r="BK299" s="144">
        <f>ROUND(I299*H299,2)</f>
        <v>0</v>
      </c>
      <c r="BL299" s="17" t="s">
        <v>180</v>
      </c>
      <c r="BM299" s="143" t="s">
        <v>1837</v>
      </c>
    </row>
    <row r="300" spans="2:65" s="1" customFormat="1" ht="24.2" customHeight="1">
      <c r="B300" s="32"/>
      <c r="C300" s="132" t="s">
        <v>1830</v>
      </c>
      <c r="D300" s="132" t="s">
        <v>176</v>
      </c>
      <c r="E300" s="133" t="s">
        <v>2230</v>
      </c>
      <c r="F300" s="134" t="s">
        <v>2231</v>
      </c>
      <c r="G300" s="135" t="s">
        <v>812</v>
      </c>
      <c r="H300" s="136">
        <v>2</v>
      </c>
      <c r="I300" s="137"/>
      <c r="J300" s="138">
        <f>ROUND(I300*H300,2)</f>
        <v>0</v>
      </c>
      <c r="K300" s="134" t="s">
        <v>218</v>
      </c>
      <c r="L300" s="32"/>
      <c r="M300" s="139" t="s">
        <v>21</v>
      </c>
      <c r="N300" s="140" t="s">
        <v>44</v>
      </c>
      <c r="P300" s="141">
        <f>O300*H300</f>
        <v>0</v>
      </c>
      <c r="Q300" s="141">
        <v>0</v>
      </c>
      <c r="R300" s="141">
        <f>Q300*H300</f>
        <v>0</v>
      </c>
      <c r="S300" s="141">
        <v>0</v>
      </c>
      <c r="T300" s="142">
        <f>S300*H300</f>
        <v>0</v>
      </c>
      <c r="AR300" s="143" t="s">
        <v>180</v>
      </c>
      <c r="AT300" s="143" t="s">
        <v>176</v>
      </c>
      <c r="AU300" s="143" t="s">
        <v>80</v>
      </c>
      <c r="AY300" s="17" t="s">
        <v>174</v>
      </c>
      <c r="BE300" s="144">
        <f>IF(N300="základní",J300,0)</f>
        <v>0</v>
      </c>
      <c r="BF300" s="144">
        <f>IF(N300="snížená",J300,0)</f>
        <v>0</v>
      </c>
      <c r="BG300" s="144">
        <f>IF(N300="zákl. přenesená",J300,0)</f>
        <v>0</v>
      </c>
      <c r="BH300" s="144">
        <f>IF(N300="sníž. přenesená",J300,0)</f>
        <v>0</v>
      </c>
      <c r="BI300" s="144">
        <f>IF(N300="nulová",J300,0)</f>
        <v>0</v>
      </c>
      <c r="BJ300" s="17" t="s">
        <v>80</v>
      </c>
      <c r="BK300" s="144">
        <f>ROUND(I300*H300,2)</f>
        <v>0</v>
      </c>
      <c r="BL300" s="17" t="s">
        <v>180</v>
      </c>
      <c r="BM300" s="143" t="s">
        <v>1844</v>
      </c>
    </row>
    <row r="301" spans="2:65" s="1" customFormat="1" ht="24.2" customHeight="1">
      <c r="B301" s="32"/>
      <c r="C301" s="132" t="s">
        <v>1560</v>
      </c>
      <c r="D301" s="132" t="s">
        <v>176</v>
      </c>
      <c r="E301" s="133" t="s">
        <v>2232</v>
      </c>
      <c r="F301" s="134" t="s">
        <v>2233</v>
      </c>
      <c r="G301" s="135" t="s">
        <v>812</v>
      </c>
      <c r="H301" s="136">
        <v>3</v>
      </c>
      <c r="I301" s="137"/>
      <c r="J301" s="138">
        <f>ROUND(I301*H301,2)</f>
        <v>0</v>
      </c>
      <c r="K301" s="134" t="s">
        <v>218</v>
      </c>
      <c r="L301" s="32"/>
      <c r="M301" s="139" t="s">
        <v>21</v>
      </c>
      <c r="N301" s="140" t="s">
        <v>44</v>
      </c>
      <c r="P301" s="141">
        <f>O301*H301</f>
        <v>0</v>
      </c>
      <c r="Q301" s="141">
        <v>0</v>
      </c>
      <c r="R301" s="141">
        <f>Q301*H301</f>
        <v>0</v>
      </c>
      <c r="S301" s="141">
        <v>0</v>
      </c>
      <c r="T301" s="142">
        <f>S301*H301</f>
        <v>0</v>
      </c>
      <c r="AR301" s="143" t="s">
        <v>180</v>
      </c>
      <c r="AT301" s="143" t="s">
        <v>176</v>
      </c>
      <c r="AU301" s="143" t="s">
        <v>80</v>
      </c>
      <c r="AY301" s="17" t="s">
        <v>174</v>
      </c>
      <c r="BE301" s="144">
        <f>IF(N301="základní",J301,0)</f>
        <v>0</v>
      </c>
      <c r="BF301" s="144">
        <f>IF(N301="snížená",J301,0)</f>
        <v>0</v>
      </c>
      <c r="BG301" s="144">
        <f>IF(N301="zákl. přenesená",J301,0)</f>
        <v>0</v>
      </c>
      <c r="BH301" s="144">
        <f>IF(N301="sníž. přenesená",J301,0)</f>
        <v>0</v>
      </c>
      <c r="BI301" s="144">
        <f>IF(N301="nulová",J301,0)</f>
        <v>0</v>
      </c>
      <c r="BJ301" s="17" t="s">
        <v>80</v>
      </c>
      <c r="BK301" s="144">
        <f>ROUND(I301*H301,2)</f>
        <v>0</v>
      </c>
      <c r="BL301" s="17" t="s">
        <v>180</v>
      </c>
      <c r="BM301" s="143" t="s">
        <v>1849</v>
      </c>
    </row>
    <row r="302" spans="2:65" s="1" customFormat="1" ht="68.25">
      <c r="B302" s="32"/>
      <c r="D302" s="150" t="s">
        <v>220</v>
      </c>
      <c r="F302" s="170" t="s">
        <v>2234</v>
      </c>
      <c r="I302" s="147"/>
      <c r="L302" s="32"/>
      <c r="M302" s="200"/>
      <c r="N302" s="197"/>
      <c r="O302" s="197"/>
      <c r="P302" s="197"/>
      <c r="Q302" s="197"/>
      <c r="R302" s="197"/>
      <c r="S302" s="197"/>
      <c r="T302" s="201"/>
      <c r="AT302" s="17" t="s">
        <v>220</v>
      </c>
      <c r="AU302" s="17" t="s">
        <v>80</v>
      </c>
    </row>
    <row r="303" spans="2:65" s="1" customFormat="1" ht="6.95" customHeight="1">
      <c r="B303" s="41"/>
      <c r="C303" s="42"/>
      <c r="D303" s="42"/>
      <c r="E303" s="42"/>
      <c r="F303" s="42"/>
      <c r="G303" s="42"/>
      <c r="H303" s="42"/>
      <c r="I303" s="42"/>
      <c r="J303" s="42"/>
      <c r="K303" s="42"/>
      <c r="L303" s="32"/>
    </row>
  </sheetData>
  <sheetProtection algorithmName="SHA-512" hashValue="bBqCmthMpFLWlxxBH30gCs6YxW0SLVN/KJ2fTJ6VipMvbu6F6HbRuzPmGPw5ctK2WLGdyrNBKN4+kTgrMD5rWw==" saltValue="fIya3t0JGUMc883F0jsa3KTU5+vQUYwDqmf+UmmzmWNl6Fq8DR1LlnvtaAU2oIywBe8eVvOU9cOcT/HTE1bNkQ==" spinCount="100000" sheet="1" objects="1" scenarios="1" formatColumns="0" formatRows="0" autoFilter="0"/>
  <autoFilter ref="C107:K302" xr:uid="{00000000-0009-0000-0000-000005000000}"/>
  <mergeCells count="12">
    <mergeCell ref="E100:H100"/>
    <mergeCell ref="L2:V2"/>
    <mergeCell ref="E50:H50"/>
    <mergeCell ref="E52:H52"/>
    <mergeCell ref="E54:H54"/>
    <mergeCell ref="E96:H96"/>
    <mergeCell ref="E98:H98"/>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BM226"/>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2"/>
      <c r="M2" s="222"/>
      <c r="N2" s="222"/>
      <c r="O2" s="222"/>
      <c r="P2" s="222"/>
      <c r="Q2" s="222"/>
      <c r="R2" s="222"/>
      <c r="S2" s="222"/>
      <c r="T2" s="222"/>
      <c r="U2" s="222"/>
      <c r="V2" s="222"/>
      <c r="AT2" s="17" t="s">
        <v>109</v>
      </c>
    </row>
    <row r="3" spans="2:46" ht="6.95" hidden="1" customHeight="1">
      <c r="B3" s="18"/>
      <c r="C3" s="19"/>
      <c r="D3" s="19"/>
      <c r="E3" s="19"/>
      <c r="F3" s="19"/>
      <c r="G3" s="19"/>
      <c r="H3" s="19"/>
      <c r="I3" s="19"/>
      <c r="J3" s="19"/>
      <c r="K3" s="19"/>
      <c r="L3" s="20"/>
      <c r="AT3" s="17" t="s">
        <v>82</v>
      </c>
    </row>
    <row r="4" spans="2:46" ht="24.95" hidden="1" customHeight="1">
      <c r="B4" s="20"/>
      <c r="D4" s="21" t="s">
        <v>138</v>
      </c>
      <c r="L4" s="20"/>
      <c r="M4" s="91" t="s">
        <v>10</v>
      </c>
      <c r="AT4" s="17" t="s">
        <v>4</v>
      </c>
    </row>
    <row r="5" spans="2:46" ht="6.95" hidden="1" customHeight="1">
      <c r="B5" s="20"/>
      <c r="L5" s="20"/>
    </row>
    <row r="6" spans="2:46" ht="12" hidden="1" customHeight="1">
      <c r="B6" s="20"/>
      <c r="D6" s="27" t="s">
        <v>16</v>
      </c>
      <c r="L6" s="20"/>
    </row>
    <row r="7" spans="2:46" ht="26.25" hidden="1" customHeight="1">
      <c r="B7" s="20"/>
      <c r="E7" s="252" t="str">
        <f>'Rekapitulace stavby'!K6</f>
        <v>Modernizace a rozšíření centrální sterilizace CS I v pavilonu A – Masarykova nem. v Ústí nad Labem</v>
      </c>
      <c r="F7" s="253"/>
      <c r="G7" s="253"/>
      <c r="H7" s="253"/>
      <c r="L7" s="20"/>
    </row>
    <row r="8" spans="2:46" ht="12.75" hidden="1">
      <c r="B8" s="20"/>
      <c r="D8" s="27" t="s">
        <v>139</v>
      </c>
      <c r="L8" s="20"/>
    </row>
    <row r="9" spans="2:46" ht="16.5" hidden="1" customHeight="1">
      <c r="B9" s="20"/>
      <c r="E9" s="252" t="s">
        <v>1364</v>
      </c>
      <c r="F9" s="222"/>
      <c r="G9" s="222"/>
      <c r="H9" s="222"/>
      <c r="L9" s="20"/>
    </row>
    <row r="10" spans="2:46" ht="12" hidden="1" customHeight="1">
      <c r="B10" s="20"/>
      <c r="D10" s="27" t="s">
        <v>141</v>
      </c>
      <c r="L10" s="20"/>
    </row>
    <row r="11" spans="2:46" s="1" customFormat="1" ht="16.5" hidden="1" customHeight="1">
      <c r="B11" s="32"/>
      <c r="E11" s="250" t="s">
        <v>2235</v>
      </c>
      <c r="F11" s="254"/>
      <c r="G11" s="254"/>
      <c r="H11" s="254"/>
      <c r="L11" s="32"/>
    </row>
    <row r="12" spans="2:46" s="1" customFormat="1" ht="12" hidden="1" customHeight="1">
      <c r="B12" s="32"/>
      <c r="D12" s="27" t="s">
        <v>2236</v>
      </c>
      <c r="L12" s="32"/>
    </row>
    <row r="13" spans="2:46" s="1" customFormat="1" ht="16.5" hidden="1" customHeight="1">
      <c r="B13" s="32"/>
      <c r="E13" s="215" t="s">
        <v>2237</v>
      </c>
      <c r="F13" s="254"/>
      <c r="G13" s="254"/>
      <c r="H13" s="254"/>
      <c r="L13" s="32"/>
    </row>
    <row r="14" spans="2:46" s="1" customFormat="1" ht="11.25" hidden="1">
      <c r="B14" s="32"/>
      <c r="L14" s="32"/>
    </row>
    <row r="15" spans="2:46" s="1" customFormat="1" ht="12" hidden="1" customHeight="1">
      <c r="B15" s="32"/>
      <c r="D15" s="27" t="s">
        <v>18</v>
      </c>
      <c r="F15" s="25" t="s">
        <v>21</v>
      </c>
      <c r="I15" s="27" t="s">
        <v>20</v>
      </c>
      <c r="J15" s="25" t="s">
        <v>21</v>
      </c>
      <c r="L15" s="32"/>
    </row>
    <row r="16" spans="2:46" s="1" customFormat="1" ht="12" hidden="1" customHeight="1">
      <c r="B16" s="32"/>
      <c r="D16" s="27" t="s">
        <v>22</v>
      </c>
      <c r="F16" s="25" t="s">
        <v>23</v>
      </c>
      <c r="I16" s="27" t="s">
        <v>24</v>
      </c>
      <c r="J16" s="49" t="str">
        <f>'Rekapitulace stavby'!AN8</f>
        <v>30. 11. 2023</v>
      </c>
      <c r="L16" s="32"/>
    </row>
    <row r="17" spans="2:12" s="1" customFormat="1" ht="10.9" hidden="1" customHeight="1">
      <c r="B17" s="32"/>
      <c r="L17" s="32"/>
    </row>
    <row r="18" spans="2:12" s="1" customFormat="1" ht="12" hidden="1" customHeight="1">
      <c r="B18" s="32"/>
      <c r="D18" s="27" t="s">
        <v>26</v>
      </c>
      <c r="I18" s="27" t="s">
        <v>27</v>
      </c>
      <c r="J18" s="25" t="s">
        <v>28</v>
      </c>
      <c r="L18" s="32"/>
    </row>
    <row r="19" spans="2:12" s="1" customFormat="1" ht="18" hidden="1" customHeight="1">
      <c r="B19" s="32"/>
      <c r="E19" s="25" t="s">
        <v>29</v>
      </c>
      <c r="I19" s="27" t="s">
        <v>30</v>
      </c>
      <c r="J19" s="25" t="s">
        <v>21</v>
      </c>
      <c r="L19" s="32"/>
    </row>
    <row r="20" spans="2:12" s="1" customFormat="1" ht="6.95" hidden="1" customHeight="1">
      <c r="B20" s="32"/>
      <c r="L20" s="32"/>
    </row>
    <row r="21" spans="2:12" s="1" customFormat="1" ht="12" hidden="1" customHeight="1">
      <c r="B21" s="32"/>
      <c r="D21" s="27" t="s">
        <v>31</v>
      </c>
      <c r="I21" s="27" t="s">
        <v>27</v>
      </c>
      <c r="J21" s="28" t="str">
        <f>'Rekapitulace stavby'!AN13</f>
        <v>Vyplň údaj</v>
      </c>
      <c r="L21" s="32"/>
    </row>
    <row r="22" spans="2:12" s="1" customFormat="1" ht="18" hidden="1" customHeight="1">
      <c r="B22" s="32"/>
      <c r="E22" s="255" t="str">
        <f>'Rekapitulace stavby'!E14</f>
        <v>Vyplň údaj</v>
      </c>
      <c r="F22" s="221"/>
      <c r="G22" s="221"/>
      <c r="H22" s="221"/>
      <c r="I22" s="27" t="s">
        <v>30</v>
      </c>
      <c r="J22" s="28" t="str">
        <f>'Rekapitulace stavby'!AN14</f>
        <v>Vyplň údaj</v>
      </c>
      <c r="L22" s="32"/>
    </row>
    <row r="23" spans="2:12" s="1" customFormat="1" ht="6.95" hidden="1" customHeight="1">
      <c r="B23" s="32"/>
      <c r="L23" s="32"/>
    </row>
    <row r="24" spans="2:12" s="1" customFormat="1" ht="12" hidden="1" customHeight="1">
      <c r="B24" s="32"/>
      <c r="D24" s="27" t="s">
        <v>33</v>
      </c>
      <c r="I24" s="27" t="s">
        <v>27</v>
      </c>
      <c r="J24" s="25" t="s">
        <v>34</v>
      </c>
      <c r="L24" s="32"/>
    </row>
    <row r="25" spans="2:12" s="1" customFormat="1" ht="18" hidden="1" customHeight="1">
      <c r="B25" s="32"/>
      <c r="E25" s="25" t="s">
        <v>35</v>
      </c>
      <c r="I25" s="27" t="s">
        <v>30</v>
      </c>
      <c r="J25" s="25" t="s">
        <v>21</v>
      </c>
      <c r="L25" s="32"/>
    </row>
    <row r="26" spans="2:12" s="1" customFormat="1" ht="6.95" hidden="1" customHeight="1">
      <c r="B26" s="32"/>
      <c r="L26" s="32"/>
    </row>
    <row r="27" spans="2:12" s="1" customFormat="1" ht="12" hidden="1" customHeight="1">
      <c r="B27" s="32"/>
      <c r="D27" s="27" t="s">
        <v>36</v>
      </c>
      <c r="I27" s="27" t="s">
        <v>27</v>
      </c>
      <c r="J27" s="25" t="s">
        <v>34</v>
      </c>
      <c r="L27" s="32"/>
    </row>
    <row r="28" spans="2:12" s="1" customFormat="1" ht="18" hidden="1" customHeight="1">
      <c r="B28" s="32"/>
      <c r="E28" s="25" t="s">
        <v>35</v>
      </c>
      <c r="I28" s="27" t="s">
        <v>30</v>
      </c>
      <c r="J28" s="25" t="s">
        <v>21</v>
      </c>
      <c r="L28" s="32"/>
    </row>
    <row r="29" spans="2:12" s="1" customFormat="1" ht="6.95" hidden="1" customHeight="1">
      <c r="B29" s="32"/>
      <c r="L29" s="32"/>
    </row>
    <row r="30" spans="2:12" s="1" customFormat="1" ht="12" hidden="1" customHeight="1">
      <c r="B30" s="32"/>
      <c r="D30" s="27" t="s">
        <v>37</v>
      </c>
      <c r="L30" s="32"/>
    </row>
    <row r="31" spans="2:12" s="7" customFormat="1" ht="71.25" hidden="1" customHeight="1">
      <c r="B31" s="92"/>
      <c r="E31" s="226" t="s">
        <v>38</v>
      </c>
      <c r="F31" s="226"/>
      <c r="G31" s="226"/>
      <c r="H31" s="226"/>
      <c r="L31" s="92"/>
    </row>
    <row r="32" spans="2:12" s="1" customFormat="1" ht="6.95" hidden="1" customHeight="1">
      <c r="B32" s="32"/>
      <c r="L32" s="32"/>
    </row>
    <row r="33" spans="2:12" s="1" customFormat="1" ht="6.95" hidden="1" customHeight="1">
      <c r="B33" s="32"/>
      <c r="D33" s="50"/>
      <c r="E33" s="50"/>
      <c r="F33" s="50"/>
      <c r="G33" s="50"/>
      <c r="H33" s="50"/>
      <c r="I33" s="50"/>
      <c r="J33" s="50"/>
      <c r="K33" s="50"/>
      <c r="L33" s="32"/>
    </row>
    <row r="34" spans="2:12" s="1" customFormat="1" ht="25.35" hidden="1" customHeight="1">
      <c r="B34" s="32"/>
      <c r="D34" s="93" t="s">
        <v>39</v>
      </c>
      <c r="J34" s="63">
        <f>ROUND(J106, 2)</f>
        <v>0</v>
      </c>
      <c r="L34" s="32"/>
    </row>
    <row r="35" spans="2:12" s="1" customFormat="1" ht="6.95" hidden="1" customHeight="1">
      <c r="B35" s="32"/>
      <c r="D35" s="50"/>
      <c r="E35" s="50"/>
      <c r="F35" s="50"/>
      <c r="G35" s="50"/>
      <c r="H35" s="50"/>
      <c r="I35" s="50"/>
      <c r="J35" s="50"/>
      <c r="K35" s="50"/>
      <c r="L35" s="32"/>
    </row>
    <row r="36" spans="2:12" s="1" customFormat="1" ht="14.45" hidden="1" customHeight="1">
      <c r="B36" s="32"/>
      <c r="F36" s="35" t="s">
        <v>41</v>
      </c>
      <c r="I36" s="35" t="s">
        <v>40</v>
      </c>
      <c r="J36" s="35" t="s">
        <v>42</v>
      </c>
      <c r="L36" s="32"/>
    </row>
    <row r="37" spans="2:12" s="1" customFormat="1" ht="14.45" hidden="1" customHeight="1">
      <c r="B37" s="32"/>
      <c r="D37" s="52" t="s">
        <v>43</v>
      </c>
      <c r="E37" s="27" t="s">
        <v>44</v>
      </c>
      <c r="F37" s="83">
        <f>ROUND((SUM(BE106:BE225)),  2)</f>
        <v>0</v>
      </c>
      <c r="I37" s="94">
        <v>0.21</v>
      </c>
      <c r="J37" s="83">
        <f>ROUND(((SUM(BE106:BE225))*I37),  2)</f>
        <v>0</v>
      </c>
      <c r="L37" s="32"/>
    </row>
    <row r="38" spans="2:12" s="1" customFormat="1" ht="14.45" hidden="1" customHeight="1">
      <c r="B38" s="32"/>
      <c r="E38" s="27" t="s">
        <v>45</v>
      </c>
      <c r="F38" s="83">
        <f>ROUND((SUM(BF106:BF225)),  2)</f>
        <v>0</v>
      </c>
      <c r="I38" s="94">
        <v>0.15</v>
      </c>
      <c r="J38" s="83">
        <f>ROUND(((SUM(BF106:BF225))*I38),  2)</f>
        <v>0</v>
      </c>
      <c r="L38" s="32"/>
    </row>
    <row r="39" spans="2:12" s="1" customFormat="1" ht="14.45" hidden="1" customHeight="1">
      <c r="B39" s="32"/>
      <c r="E39" s="27" t="s">
        <v>46</v>
      </c>
      <c r="F39" s="83">
        <f>ROUND((SUM(BG106:BG225)),  2)</f>
        <v>0</v>
      </c>
      <c r="I39" s="94">
        <v>0.21</v>
      </c>
      <c r="J39" s="83">
        <f>0</f>
        <v>0</v>
      </c>
      <c r="L39" s="32"/>
    </row>
    <row r="40" spans="2:12" s="1" customFormat="1" ht="14.45" hidden="1" customHeight="1">
      <c r="B40" s="32"/>
      <c r="E40" s="27" t="s">
        <v>47</v>
      </c>
      <c r="F40" s="83">
        <f>ROUND((SUM(BH106:BH225)),  2)</f>
        <v>0</v>
      </c>
      <c r="I40" s="94">
        <v>0.15</v>
      </c>
      <c r="J40" s="83">
        <f>0</f>
        <v>0</v>
      </c>
      <c r="L40" s="32"/>
    </row>
    <row r="41" spans="2:12" s="1" customFormat="1" ht="14.45" hidden="1" customHeight="1">
      <c r="B41" s="32"/>
      <c r="E41" s="27" t="s">
        <v>48</v>
      </c>
      <c r="F41" s="83">
        <f>ROUND((SUM(BI106:BI225)),  2)</f>
        <v>0</v>
      </c>
      <c r="I41" s="94">
        <v>0</v>
      </c>
      <c r="J41" s="83">
        <f>0</f>
        <v>0</v>
      </c>
      <c r="L41" s="32"/>
    </row>
    <row r="42" spans="2:12" s="1" customFormat="1" ht="6.95" hidden="1" customHeight="1">
      <c r="B42" s="32"/>
      <c r="L42" s="32"/>
    </row>
    <row r="43" spans="2:12" s="1" customFormat="1" ht="25.35" hidden="1" customHeight="1">
      <c r="B43" s="32"/>
      <c r="C43" s="95"/>
      <c r="D43" s="96" t="s">
        <v>49</v>
      </c>
      <c r="E43" s="54"/>
      <c r="F43" s="54"/>
      <c r="G43" s="97" t="s">
        <v>50</v>
      </c>
      <c r="H43" s="98" t="s">
        <v>51</v>
      </c>
      <c r="I43" s="54"/>
      <c r="J43" s="99">
        <f>SUM(J34:J41)</f>
        <v>0</v>
      </c>
      <c r="K43" s="100"/>
      <c r="L43" s="32"/>
    </row>
    <row r="44" spans="2:12" s="1" customFormat="1" ht="14.45" hidden="1" customHeight="1">
      <c r="B44" s="41"/>
      <c r="C44" s="42"/>
      <c r="D44" s="42"/>
      <c r="E44" s="42"/>
      <c r="F44" s="42"/>
      <c r="G44" s="42"/>
      <c r="H44" s="42"/>
      <c r="I44" s="42"/>
      <c r="J44" s="42"/>
      <c r="K44" s="42"/>
      <c r="L44" s="32"/>
    </row>
    <row r="45" spans="2:12" ht="11.25" hidden="1"/>
    <row r="46" spans="2:12" ht="11.25" hidden="1"/>
    <row r="47" spans="2:12" ht="11.25" hidden="1"/>
    <row r="48" spans="2:12" s="1" customFormat="1" ht="6.95" customHeight="1">
      <c r="B48" s="43"/>
      <c r="C48" s="44"/>
      <c r="D48" s="44"/>
      <c r="E48" s="44"/>
      <c r="F48" s="44"/>
      <c r="G48" s="44"/>
      <c r="H48" s="44"/>
      <c r="I48" s="44"/>
      <c r="J48" s="44"/>
      <c r="K48" s="44"/>
      <c r="L48" s="32"/>
    </row>
    <row r="49" spans="2:12" s="1" customFormat="1" ht="24.95" customHeight="1">
      <c r="B49" s="32"/>
      <c r="C49" s="21" t="s">
        <v>143</v>
      </c>
      <c r="L49" s="32"/>
    </row>
    <row r="50" spans="2:12" s="1" customFormat="1" ht="6.95" customHeight="1">
      <c r="B50" s="32"/>
      <c r="L50" s="32"/>
    </row>
    <row r="51" spans="2:12" s="1" customFormat="1" ht="12" customHeight="1">
      <c r="B51" s="32"/>
      <c r="C51" s="27" t="s">
        <v>16</v>
      </c>
      <c r="L51" s="32"/>
    </row>
    <row r="52" spans="2:12" s="1" customFormat="1" ht="26.25" customHeight="1">
      <c r="B52" s="32"/>
      <c r="E52" s="252" t="str">
        <f>E7</f>
        <v>Modernizace a rozšíření centrální sterilizace CS I v pavilonu A – Masarykova nem. v Ústí nad Labem</v>
      </c>
      <c r="F52" s="253"/>
      <c r="G52" s="253"/>
      <c r="H52" s="253"/>
      <c r="L52" s="32"/>
    </row>
    <row r="53" spans="2:12" ht="12" customHeight="1">
      <c r="B53" s="20"/>
      <c r="C53" s="27" t="s">
        <v>139</v>
      </c>
      <c r="L53" s="20"/>
    </row>
    <row r="54" spans="2:12" ht="16.5" customHeight="1">
      <c r="B54" s="20"/>
      <c r="E54" s="252" t="s">
        <v>1364</v>
      </c>
      <c r="F54" s="222"/>
      <c r="G54" s="222"/>
      <c r="H54" s="222"/>
      <c r="L54" s="20"/>
    </row>
    <row r="55" spans="2:12" ht="12" customHeight="1">
      <c r="B55" s="20"/>
      <c r="C55" s="27" t="s">
        <v>141</v>
      </c>
      <c r="L55" s="20"/>
    </row>
    <row r="56" spans="2:12" s="1" customFormat="1" ht="16.5" customHeight="1">
      <c r="B56" s="32"/>
      <c r="E56" s="250" t="s">
        <v>2235</v>
      </c>
      <c r="F56" s="254"/>
      <c r="G56" s="254"/>
      <c r="H56" s="254"/>
      <c r="L56" s="32"/>
    </row>
    <row r="57" spans="2:12" s="1" customFormat="1" ht="12" customHeight="1">
      <c r="B57" s="32"/>
      <c r="C57" s="27" t="s">
        <v>2236</v>
      </c>
      <c r="L57" s="32"/>
    </row>
    <row r="58" spans="2:12" s="1" customFormat="1" ht="16.5" customHeight="1">
      <c r="B58" s="32"/>
      <c r="E58" s="215" t="str">
        <f>E13</f>
        <v>D1.01.4.5.1 - Slaboproudé elektroinstalace SK</v>
      </c>
      <c r="F58" s="254"/>
      <c r="G58" s="254"/>
      <c r="H58" s="254"/>
      <c r="L58" s="32"/>
    </row>
    <row r="59" spans="2:12" s="1" customFormat="1" ht="6.95" customHeight="1">
      <c r="B59" s="32"/>
      <c r="L59" s="32"/>
    </row>
    <row r="60" spans="2:12" s="1" customFormat="1" ht="12" customHeight="1">
      <c r="B60" s="32"/>
      <c r="C60" s="27" t="s">
        <v>22</v>
      </c>
      <c r="F60" s="25" t="str">
        <f>F16</f>
        <v>Ústí nad Labem</v>
      </c>
      <c r="I60" s="27" t="s">
        <v>24</v>
      </c>
      <c r="J60" s="49" t="str">
        <f>IF(J16="","",J16)</f>
        <v>30. 11. 2023</v>
      </c>
      <c r="L60" s="32"/>
    </row>
    <row r="61" spans="2:12" s="1" customFormat="1" ht="6.95" customHeight="1">
      <c r="B61" s="32"/>
      <c r="L61" s="32"/>
    </row>
    <row r="62" spans="2:12" s="1" customFormat="1" ht="15.2" customHeight="1">
      <c r="B62" s="32"/>
      <c r="C62" s="27" t="s">
        <v>26</v>
      </c>
      <c r="F62" s="25" t="str">
        <f>E19</f>
        <v>Krajská zdravotní, a.s.</v>
      </c>
      <c r="I62" s="27" t="s">
        <v>33</v>
      </c>
      <c r="J62" s="30" t="str">
        <f>E25</f>
        <v>Artech spol. s.r.o.</v>
      </c>
      <c r="L62" s="32"/>
    </row>
    <row r="63" spans="2:12" s="1" customFormat="1" ht="15.2" customHeight="1">
      <c r="B63" s="32"/>
      <c r="C63" s="27" t="s">
        <v>31</v>
      </c>
      <c r="F63" s="25" t="str">
        <f>IF(E22="","",E22)</f>
        <v>Vyplň údaj</v>
      </c>
      <c r="I63" s="27" t="s">
        <v>36</v>
      </c>
      <c r="J63" s="30" t="str">
        <f>E28</f>
        <v>Artech spol. s.r.o.</v>
      </c>
      <c r="L63" s="32"/>
    </row>
    <row r="64" spans="2:12" s="1" customFormat="1" ht="10.35" customHeight="1">
      <c r="B64" s="32"/>
      <c r="L64" s="32"/>
    </row>
    <row r="65" spans="2:47" s="1" customFormat="1" ht="29.25" customHeight="1">
      <c r="B65" s="32"/>
      <c r="C65" s="101" t="s">
        <v>144</v>
      </c>
      <c r="D65" s="95"/>
      <c r="E65" s="95"/>
      <c r="F65" s="95"/>
      <c r="G65" s="95"/>
      <c r="H65" s="95"/>
      <c r="I65" s="95"/>
      <c r="J65" s="102" t="s">
        <v>145</v>
      </c>
      <c r="K65" s="95"/>
      <c r="L65" s="32"/>
    </row>
    <row r="66" spans="2:47" s="1" customFormat="1" ht="10.35" customHeight="1">
      <c r="B66" s="32"/>
      <c r="L66" s="32"/>
    </row>
    <row r="67" spans="2:47" s="1" customFormat="1" ht="22.9" customHeight="1">
      <c r="B67" s="32"/>
      <c r="C67" s="103" t="s">
        <v>71</v>
      </c>
      <c r="J67" s="63">
        <f>J106</f>
        <v>0</v>
      </c>
      <c r="L67" s="32"/>
      <c r="AU67" s="17" t="s">
        <v>146</v>
      </c>
    </row>
    <row r="68" spans="2:47" s="8" customFormat="1" ht="24.95" customHeight="1">
      <c r="B68" s="104"/>
      <c r="D68" s="105" t="s">
        <v>2238</v>
      </c>
      <c r="E68" s="106"/>
      <c r="F68" s="106"/>
      <c r="G68" s="106"/>
      <c r="H68" s="106"/>
      <c r="I68" s="106"/>
      <c r="J68" s="107">
        <f>J107</f>
        <v>0</v>
      </c>
      <c r="L68" s="104"/>
    </row>
    <row r="69" spans="2:47" s="9" customFormat="1" ht="19.899999999999999" customHeight="1">
      <c r="B69" s="108"/>
      <c r="D69" s="109" t="s">
        <v>2239</v>
      </c>
      <c r="E69" s="110"/>
      <c r="F69" s="110"/>
      <c r="G69" s="110"/>
      <c r="H69" s="110"/>
      <c r="I69" s="110"/>
      <c r="J69" s="111">
        <f>J108</f>
        <v>0</v>
      </c>
      <c r="L69" s="108"/>
    </row>
    <row r="70" spans="2:47" s="9" customFormat="1" ht="14.85" customHeight="1">
      <c r="B70" s="108"/>
      <c r="D70" s="109" t="s">
        <v>2240</v>
      </c>
      <c r="E70" s="110"/>
      <c r="F70" s="110"/>
      <c r="G70" s="110"/>
      <c r="H70" s="110"/>
      <c r="I70" s="110"/>
      <c r="J70" s="111">
        <f>J109</f>
        <v>0</v>
      </c>
      <c r="L70" s="108"/>
    </row>
    <row r="71" spans="2:47" s="9" customFormat="1" ht="14.85" customHeight="1">
      <c r="B71" s="108"/>
      <c r="D71" s="109" t="s">
        <v>2241</v>
      </c>
      <c r="E71" s="110"/>
      <c r="F71" s="110"/>
      <c r="G71" s="110"/>
      <c r="H71" s="110"/>
      <c r="I71" s="110"/>
      <c r="J71" s="111">
        <f>J135</f>
        <v>0</v>
      </c>
      <c r="L71" s="108"/>
    </row>
    <row r="72" spans="2:47" s="9" customFormat="1" ht="14.85" customHeight="1">
      <c r="B72" s="108"/>
      <c r="D72" s="109" t="s">
        <v>2242</v>
      </c>
      <c r="E72" s="110"/>
      <c r="F72" s="110"/>
      <c r="G72" s="110"/>
      <c r="H72" s="110"/>
      <c r="I72" s="110"/>
      <c r="J72" s="111">
        <f>J162</f>
        <v>0</v>
      </c>
      <c r="L72" s="108"/>
    </row>
    <row r="73" spans="2:47" s="9" customFormat="1" ht="19.899999999999999" customHeight="1">
      <c r="B73" s="108"/>
      <c r="D73" s="109" t="s">
        <v>2243</v>
      </c>
      <c r="E73" s="110"/>
      <c r="F73" s="110"/>
      <c r="G73" s="110"/>
      <c r="H73" s="110"/>
      <c r="I73" s="110"/>
      <c r="J73" s="111">
        <f>J165</f>
        <v>0</v>
      </c>
      <c r="L73" s="108"/>
    </row>
    <row r="74" spans="2:47" s="9" customFormat="1" ht="14.85" customHeight="1">
      <c r="B74" s="108"/>
      <c r="D74" s="109" t="s">
        <v>2244</v>
      </c>
      <c r="E74" s="110"/>
      <c r="F74" s="110"/>
      <c r="G74" s="110"/>
      <c r="H74" s="110"/>
      <c r="I74" s="110"/>
      <c r="J74" s="111">
        <f>J166</f>
        <v>0</v>
      </c>
      <c r="L74" s="108"/>
    </row>
    <row r="75" spans="2:47" s="9" customFormat="1" ht="14.85" customHeight="1">
      <c r="B75" s="108"/>
      <c r="D75" s="109" t="s">
        <v>2245</v>
      </c>
      <c r="E75" s="110"/>
      <c r="F75" s="110"/>
      <c r="G75" s="110"/>
      <c r="H75" s="110"/>
      <c r="I75" s="110"/>
      <c r="J75" s="111">
        <f>J169</f>
        <v>0</v>
      </c>
      <c r="L75" s="108"/>
    </row>
    <row r="76" spans="2:47" s="9" customFormat="1" ht="14.85" customHeight="1">
      <c r="B76" s="108"/>
      <c r="D76" s="109" t="s">
        <v>2246</v>
      </c>
      <c r="E76" s="110"/>
      <c r="F76" s="110"/>
      <c r="G76" s="110"/>
      <c r="H76" s="110"/>
      <c r="I76" s="110"/>
      <c r="J76" s="111">
        <f>J176</f>
        <v>0</v>
      </c>
      <c r="L76" s="108"/>
    </row>
    <row r="77" spans="2:47" s="9" customFormat="1" ht="14.85" customHeight="1">
      <c r="B77" s="108"/>
      <c r="D77" s="109" t="s">
        <v>2247</v>
      </c>
      <c r="E77" s="110"/>
      <c r="F77" s="110"/>
      <c r="G77" s="110"/>
      <c r="H77" s="110"/>
      <c r="I77" s="110"/>
      <c r="J77" s="111">
        <f>J183</f>
        <v>0</v>
      </c>
      <c r="L77" s="108"/>
    </row>
    <row r="78" spans="2:47" s="9" customFormat="1" ht="14.85" customHeight="1">
      <c r="B78" s="108"/>
      <c r="D78" s="109" t="s">
        <v>2248</v>
      </c>
      <c r="E78" s="110"/>
      <c r="F78" s="110"/>
      <c r="G78" s="110"/>
      <c r="H78" s="110"/>
      <c r="I78" s="110"/>
      <c r="J78" s="111">
        <f>J192</f>
        <v>0</v>
      </c>
      <c r="L78" s="108"/>
    </row>
    <row r="79" spans="2:47" s="9" customFormat="1" ht="19.899999999999999" customHeight="1">
      <c r="B79" s="108"/>
      <c r="D79" s="109" t="s">
        <v>2249</v>
      </c>
      <c r="E79" s="110"/>
      <c r="F79" s="110"/>
      <c r="G79" s="110"/>
      <c r="H79" s="110"/>
      <c r="I79" s="110"/>
      <c r="J79" s="111">
        <f>J196</f>
        <v>0</v>
      </c>
      <c r="L79" s="108"/>
    </row>
    <row r="80" spans="2:47" s="9" customFormat="1" ht="19.899999999999999" customHeight="1">
      <c r="B80" s="108"/>
      <c r="D80" s="109" t="s">
        <v>2250</v>
      </c>
      <c r="E80" s="110"/>
      <c r="F80" s="110"/>
      <c r="G80" s="110"/>
      <c r="H80" s="110"/>
      <c r="I80" s="110"/>
      <c r="J80" s="111">
        <f>J200</f>
        <v>0</v>
      </c>
      <c r="L80" s="108"/>
    </row>
    <row r="81" spans="2:12" s="9" customFormat="1" ht="19.899999999999999" customHeight="1">
      <c r="B81" s="108"/>
      <c r="D81" s="109" t="s">
        <v>2251</v>
      </c>
      <c r="E81" s="110"/>
      <c r="F81" s="110"/>
      <c r="G81" s="110"/>
      <c r="H81" s="110"/>
      <c r="I81" s="110"/>
      <c r="J81" s="111">
        <f>J212</f>
        <v>0</v>
      </c>
      <c r="L81" s="108"/>
    </row>
    <row r="82" spans="2:12" s="9" customFormat="1" ht="14.85" customHeight="1">
      <c r="B82" s="108"/>
      <c r="D82" s="109" t="s">
        <v>2252</v>
      </c>
      <c r="E82" s="110"/>
      <c r="F82" s="110"/>
      <c r="G82" s="110"/>
      <c r="H82" s="110"/>
      <c r="I82" s="110"/>
      <c r="J82" s="111">
        <f>J213</f>
        <v>0</v>
      </c>
      <c r="L82" s="108"/>
    </row>
    <row r="83" spans="2:12" s="1" customFormat="1" ht="21.75" customHeight="1">
      <c r="B83" s="32"/>
      <c r="L83" s="32"/>
    </row>
    <row r="84" spans="2:12" s="1" customFormat="1" ht="6.95" customHeight="1">
      <c r="B84" s="41"/>
      <c r="C84" s="42"/>
      <c r="D84" s="42"/>
      <c r="E84" s="42"/>
      <c r="F84" s="42"/>
      <c r="G84" s="42"/>
      <c r="H84" s="42"/>
      <c r="I84" s="42"/>
      <c r="J84" s="42"/>
      <c r="K84" s="42"/>
      <c r="L84" s="32"/>
    </row>
    <row r="88" spans="2:12" s="1" customFormat="1" ht="6.95" customHeight="1">
      <c r="B88" s="43"/>
      <c r="C88" s="44"/>
      <c r="D88" s="44"/>
      <c r="E88" s="44"/>
      <c r="F88" s="44"/>
      <c r="G88" s="44"/>
      <c r="H88" s="44"/>
      <c r="I88" s="44"/>
      <c r="J88" s="44"/>
      <c r="K88" s="44"/>
      <c r="L88" s="32"/>
    </row>
    <row r="89" spans="2:12" s="1" customFormat="1" ht="24.95" customHeight="1">
      <c r="B89" s="32"/>
      <c r="C89" s="21" t="s">
        <v>159</v>
      </c>
      <c r="L89" s="32"/>
    </row>
    <row r="90" spans="2:12" s="1" customFormat="1" ht="6.95" customHeight="1">
      <c r="B90" s="32"/>
      <c r="L90" s="32"/>
    </row>
    <row r="91" spans="2:12" s="1" customFormat="1" ht="12" customHeight="1">
      <c r="B91" s="32"/>
      <c r="C91" s="27" t="s">
        <v>16</v>
      </c>
      <c r="L91" s="32"/>
    </row>
    <row r="92" spans="2:12" s="1" customFormat="1" ht="26.25" customHeight="1">
      <c r="B92" s="32"/>
      <c r="E92" s="252" t="str">
        <f>E7</f>
        <v>Modernizace a rozšíření centrální sterilizace CS I v pavilonu A – Masarykova nem. v Ústí nad Labem</v>
      </c>
      <c r="F92" s="253"/>
      <c r="G92" s="253"/>
      <c r="H92" s="253"/>
      <c r="L92" s="32"/>
    </row>
    <row r="93" spans="2:12" ht="12" customHeight="1">
      <c r="B93" s="20"/>
      <c r="C93" s="27" t="s">
        <v>139</v>
      </c>
      <c r="L93" s="20"/>
    </row>
    <row r="94" spans="2:12" ht="16.5" customHeight="1">
      <c r="B94" s="20"/>
      <c r="E94" s="252" t="s">
        <v>1364</v>
      </c>
      <c r="F94" s="222"/>
      <c r="G94" s="222"/>
      <c r="H94" s="222"/>
      <c r="L94" s="20"/>
    </row>
    <row r="95" spans="2:12" ht="12" customHeight="1">
      <c r="B95" s="20"/>
      <c r="C95" s="27" t="s">
        <v>141</v>
      </c>
      <c r="L95" s="20"/>
    </row>
    <row r="96" spans="2:12" s="1" customFormat="1" ht="16.5" customHeight="1">
      <c r="B96" s="32"/>
      <c r="E96" s="250" t="s">
        <v>2235</v>
      </c>
      <c r="F96" s="254"/>
      <c r="G96" s="254"/>
      <c r="H96" s="254"/>
      <c r="L96" s="32"/>
    </row>
    <row r="97" spans="2:65" s="1" customFormat="1" ht="12" customHeight="1">
      <c r="B97" s="32"/>
      <c r="C97" s="27" t="s">
        <v>2236</v>
      </c>
      <c r="L97" s="32"/>
    </row>
    <row r="98" spans="2:65" s="1" customFormat="1" ht="16.5" customHeight="1">
      <c r="B98" s="32"/>
      <c r="E98" s="215" t="str">
        <f>E13</f>
        <v>D1.01.4.5.1 - Slaboproudé elektroinstalace SK</v>
      </c>
      <c r="F98" s="254"/>
      <c r="G98" s="254"/>
      <c r="H98" s="254"/>
      <c r="L98" s="32"/>
    </row>
    <row r="99" spans="2:65" s="1" customFormat="1" ht="6.95" customHeight="1">
      <c r="B99" s="32"/>
      <c r="L99" s="32"/>
    </row>
    <row r="100" spans="2:65" s="1" customFormat="1" ht="12" customHeight="1">
      <c r="B100" s="32"/>
      <c r="C100" s="27" t="s">
        <v>22</v>
      </c>
      <c r="F100" s="25" t="str">
        <f>F16</f>
        <v>Ústí nad Labem</v>
      </c>
      <c r="I100" s="27" t="s">
        <v>24</v>
      </c>
      <c r="J100" s="49" t="str">
        <f>IF(J16="","",J16)</f>
        <v>30. 11. 2023</v>
      </c>
      <c r="L100" s="32"/>
    </row>
    <row r="101" spans="2:65" s="1" customFormat="1" ht="6.95" customHeight="1">
      <c r="B101" s="32"/>
      <c r="L101" s="32"/>
    </row>
    <row r="102" spans="2:65" s="1" customFormat="1" ht="15.2" customHeight="1">
      <c r="B102" s="32"/>
      <c r="C102" s="27" t="s">
        <v>26</v>
      </c>
      <c r="F102" s="25" t="str">
        <f>E19</f>
        <v>Krajská zdravotní, a.s.</v>
      </c>
      <c r="I102" s="27" t="s">
        <v>33</v>
      </c>
      <c r="J102" s="30" t="str">
        <f>E25</f>
        <v>Artech spol. s.r.o.</v>
      </c>
      <c r="L102" s="32"/>
    </row>
    <row r="103" spans="2:65" s="1" customFormat="1" ht="15.2" customHeight="1">
      <c r="B103" s="32"/>
      <c r="C103" s="27" t="s">
        <v>31</v>
      </c>
      <c r="F103" s="25" t="str">
        <f>IF(E22="","",E22)</f>
        <v>Vyplň údaj</v>
      </c>
      <c r="I103" s="27" t="s">
        <v>36</v>
      </c>
      <c r="J103" s="30" t="str">
        <f>E28</f>
        <v>Artech spol. s.r.o.</v>
      </c>
      <c r="L103" s="32"/>
    </row>
    <row r="104" spans="2:65" s="1" customFormat="1" ht="10.35" customHeight="1">
      <c r="B104" s="32"/>
      <c r="L104" s="32"/>
    </row>
    <row r="105" spans="2:65" s="10" customFormat="1" ht="29.25" customHeight="1">
      <c r="B105" s="112"/>
      <c r="C105" s="113" t="s">
        <v>160</v>
      </c>
      <c r="D105" s="114" t="s">
        <v>58</v>
      </c>
      <c r="E105" s="114" t="s">
        <v>54</v>
      </c>
      <c r="F105" s="114" t="s">
        <v>55</v>
      </c>
      <c r="G105" s="114" t="s">
        <v>161</v>
      </c>
      <c r="H105" s="114" t="s">
        <v>162</v>
      </c>
      <c r="I105" s="114" t="s">
        <v>163</v>
      </c>
      <c r="J105" s="114" t="s">
        <v>145</v>
      </c>
      <c r="K105" s="115" t="s">
        <v>164</v>
      </c>
      <c r="L105" s="112"/>
      <c r="M105" s="56" t="s">
        <v>21</v>
      </c>
      <c r="N105" s="57" t="s">
        <v>43</v>
      </c>
      <c r="O105" s="57" t="s">
        <v>165</v>
      </c>
      <c r="P105" s="57" t="s">
        <v>166</v>
      </c>
      <c r="Q105" s="57" t="s">
        <v>167</v>
      </c>
      <c r="R105" s="57" t="s">
        <v>168</v>
      </c>
      <c r="S105" s="57" t="s">
        <v>169</v>
      </c>
      <c r="T105" s="58" t="s">
        <v>170</v>
      </c>
    </row>
    <row r="106" spans="2:65" s="1" customFormat="1" ht="22.9" customHeight="1">
      <c r="B106" s="32"/>
      <c r="C106" s="61" t="s">
        <v>171</v>
      </c>
      <c r="J106" s="116">
        <f>BK106</f>
        <v>0</v>
      </c>
      <c r="L106" s="32"/>
      <c r="M106" s="59"/>
      <c r="N106" s="50"/>
      <c r="O106" s="50"/>
      <c r="P106" s="117">
        <f>P107</f>
        <v>0</v>
      </c>
      <c r="Q106" s="50"/>
      <c r="R106" s="117">
        <f>R107</f>
        <v>0</v>
      </c>
      <c r="S106" s="50"/>
      <c r="T106" s="118">
        <f>T107</f>
        <v>0</v>
      </c>
      <c r="AT106" s="17" t="s">
        <v>72</v>
      </c>
      <c r="AU106" s="17" t="s">
        <v>146</v>
      </c>
      <c r="BK106" s="119">
        <f>BK107</f>
        <v>0</v>
      </c>
    </row>
    <row r="107" spans="2:65" s="11" customFormat="1" ht="25.9" customHeight="1">
      <c r="B107" s="120"/>
      <c r="D107" s="121" t="s">
        <v>72</v>
      </c>
      <c r="E107" s="122" t="s">
        <v>1376</v>
      </c>
      <c r="F107" s="122" t="s">
        <v>2253</v>
      </c>
      <c r="I107" s="123"/>
      <c r="J107" s="124">
        <f>BK107</f>
        <v>0</v>
      </c>
      <c r="L107" s="120"/>
      <c r="M107" s="125"/>
      <c r="P107" s="126">
        <f>P108+P165+P196+P200+P212</f>
        <v>0</v>
      </c>
      <c r="R107" s="126">
        <f>R108+R165+R196+R200+R212</f>
        <v>0</v>
      </c>
      <c r="T107" s="127">
        <f>T108+T165+T196+T200+T212</f>
        <v>0</v>
      </c>
      <c r="AR107" s="121" t="s">
        <v>80</v>
      </c>
      <c r="AT107" s="128" t="s">
        <v>72</v>
      </c>
      <c r="AU107" s="128" t="s">
        <v>73</v>
      </c>
      <c r="AY107" s="121" t="s">
        <v>174</v>
      </c>
      <c r="BK107" s="129">
        <f>BK108+BK165+BK196+BK200+BK212</f>
        <v>0</v>
      </c>
    </row>
    <row r="108" spans="2:65" s="11" customFormat="1" ht="22.9" customHeight="1">
      <c r="B108" s="120"/>
      <c r="D108" s="121" t="s">
        <v>72</v>
      </c>
      <c r="E108" s="130" t="s">
        <v>1403</v>
      </c>
      <c r="F108" s="130" t="s">
        <v>2254</v>
      </c>
      <c r="I108" s="123"/>
      <c r="J108" s="131">
        <f>BK108</f>
        <v>0</v>
      </c>
      <c r="L108" s="120"/>
      <c r="M108" s="125"/>
      <c r="P108" s="126">
        <f>P109+P135+P162</f>
        <v>0</v>
      </c>
      <c r="R108" s="126">
        <f>R109+R135+R162</f>
        <v>0</v>
      </c>
      <c r="T108" s="127">
        <f>T109+T135+T162</f>
        <v>0</v>
      </c>
      <c r="AR108" s="121" t="s">
        <v>80</v>
      </c>
      <c r="AT108" s="128" t="s">
        <v>72</v>
      </c>
      <c r="AU108" s="128" t="s">
        <v>80</v>
      </c>
      <c r="AY108" s="121" t="s">
        <v>174</v>
      </c>
      <c r="BK108" s="129">
        <f>BK109+BK135+BK162</f>
        <v>0</v>
      </c>
    </row>
    <row r="109" spans="2:65" s="11" customFormat="1" ht="20.85" customHeight="1">
      <c r="B109" s="120"/>
      <c r="D109" s="121" t="s">
        <v>72</v>
      </c>
      <c r="E109" s="130" t="s">
        <v>1423</v>
      </c>
      <c r="F109" s="130" t="s">
        <v>2255</v>
      </c>
      <c r="I109" s="123"/>
      <c r="J109" s="131">
        <f>BK109</f>
        <v>0</v>
      </c>
      <c r="L109" s="120"/>
      <c r="M109" s="125"/>
      <c r="P109" s="126">
        <f>SUM(P110:P134)</f>
        <v>0</v>
      </c>
      <c r="R109" s="126">
        <f>SUM(R110:R134)</f>
        <v>0</v>
      </c>
      <c r="T109" s="127">
        <f>SUM(T110:T134)</f>
        <v>0</v>
      </c>
      <c r="AR109" s="121" t="s">
        <v>80</v>
      </c>
      <c r="AT109" s="128" t="s">
        <v>72</v>
      </c>
      <c r="AU109" s="128" t="s">
        <v>82</v>
      </c>
      <c r="AY109" s="121" t="s">
        <v>174</v>
      </c>
      <c r="BK109" s="129">
        <f>SUM(BK110:BK134)</f>
        <v>0</v>
      </c>
    </row>
    <row r="110" spans="2:65" s="1" customFormat="1" ht="16.5" customHeight="1">
      <c r="B110" s="32"/>
      <c r="C110" s="132" t="s">
        <v>80</v>
      </c>
      <c r="D110" s="132" t="s">
        <v>176</v>
      </c>
      <c r="E110" s="133" t="s">
        <v>2256</v>
      </c>
      <c r="F110" s="134" t="s">
        <v>2257</v>
      </c>
      <c r="G110" s="135" t="s">
        <v>812</v>
      </c>
      <c r="H110" s="136">
        <v>1</v>
      </c>
      <c r="I110" s="137"/>
      <c r="J110" s="138">
        <f>ROUND(I110*H110,2)</f>
        <v>0</v>
      </c>
      <c r="K110" s="134" t="s">
        <v>218</v>
      </c>
      <c r="L110" s="32"/>
      <c r="M110" s="139" t="s">
        <v>21</v>
      </c>
      <c r="N110" s="140" t="s">
        <v>44</v>
      </c>
      <c r="P110" s="141">
        <f>O110*H110</f>
        <v>0</v>
      </c>
      <c r="Q110" s="141">
        <v>0</v>
      </c>
      <c r="R110" s="141">
        <f>Q110*H110</f>
        <v>0</v>
      </c>
      <c r="S110" s="141">
        <v>0</v>
      </c>
      <c r="T110" s="142">
        <f>S110*H110</f>
        <v>0</v>
      </c>
      <c r="AR110" s="143" t="s">
        <v>180</v>
      </c>
      <c r="AT110" s="143" t="s">
        <v>176</v>
      </c>
      <c r="AU110" s="143" t="s">
        <v>108</v>
      </c>
      <c r="AY110" s="17" t="s">
        <v>174</v>
      </c>
      <c r="BE110" s="144">
        <f>IF(N110="základní",J110,0)</f>
        <v>0</v>
      </c>
      <c r="BF110" s="144">
        <f>IF(N110="snížená",J110,0)</f>
        <v>0</v>
      </c>
      <c r="BG110" s="144">
        <f>IF(N110="zákl. přenesená",J110,0)</f>
        <v>0</v>
      </c>
      <c r="BH110" s="144">
        <f>IF(N110="sníž. přenesená",J110,0)</f>
        <v>0</v>
      </c>
      <c r="BI110" s="144">
        <f>IF(N110="nulová",J110,0)</f>
        <v>0</v>
      </c>
      <c r="BJ110" s="17" t="s">
        <v>80</v>
      </c>
      <c r="BK110" s="144">
        <f>ROUND(I110*H110,2)</f>
        <v>0</v>
      </c>
      <c r="BL110" s="17" t="s">
        <v>180</v>
      </c>
      <c r="BM110" s="143" t="s">
        <v>82</v>
      </c>
    </row>
    <row r="111" spans="2:65" s="1" customFormat="1" ht="97.5">
      <c r="B111" s="32"/>
      <c r="D111" s="150" t="s">
        <v>220</v>
      </c>
      <c r="F111" s="170" t="s">
        <v>2258</v>
      </c>
      <c r="I111" s="147"/>
      <c r="L111" s="32"/>
      <c r="M111" s="148"/>
      <c r="T111" s="53"/>
      <c r="AT111" s="17" t="s">
        <v>220</v>
      </c>
      <c r="AU111" s="17" t="s">
        <v>108</v>
      </c>
    </row>
    <row r="112" spans="2:65" s="1" customFormat="1" ht="16.5" customHeight="1">
      <c r="B112" s="32"/>
      <c r="C112" s="132" t="s">
        <v>82</v>
      </c>
      <c r="D112" s="132" t="s">
        <v>176</v>
      </c>
      <c r="E112" s="133" t="s">
        <v>2259</v>
      </c>
      <c r="F112" s="134" t="s">
        <v>2260</v>
      </c>
      <c r="G112" s="135" t="s">
        <v>812</v>
      </c>
      <c r="H112" s="136">
        <v>40</v>
      </c>
      <c r="I112" s="137"/>
      <c r="J112" s="138">
        <f>ROUND(I112*H112,2)</f>
        <v>0</v>
      </c>
      <c r="K112" s="134" t="s">
        <v>218</v>
      </c>
      <c r="L112" s="32"/>
      <c r="M112" s="139" t="s">
        <v>21</v>
      </c>
      <c r="N112" s="140" t="s">
        <v>44</v>
      </c>
      <c r="P112" s="141">
        <f>O112*H112</f>
        <v>0</v>
      </c>
      <c r="Q112" s="141">
        <v>0</v>
      </c>
      <c r="R112" s="141">
        <f>Q112*H112</f>
        <v>0</v>
      </c>
      <c r="S112" s="141">
        <v>0</v>
      </c>
      <c r="T112" s="142">
        <f>S112*H112</f>
        <v>0</v>
      </c>
      <c r="AR112" s="143" t="s">
        <v>180</v>
      </c>
      <c r="AT112" s="143" t="s">
        <v>176</v>
      </c>
      <c r="AU112" s="143" t="s">
        <v>108</v>
      </c>
      <c r="AY112" s="17" t="s">
        <v>174</v>
      </c>
      <c r="BE112" s="144">
        <f>IF(N112="základní",J112,0)</f>
        <v>0</v>
      </c>
      <c r="BF112" s="144">
        <f>IF(N112="snížená",J112,0)</f>
        <v>0</v>
      </c>
      <c r="BG112" s="144">
        <f>IF(N112="zákl. přenesená",J112,0)</f>
        <v>0</v>
      </c>
      <c r="BH112" s="144">
        <f>IF(N112="sníž. přenesená",J112,0)</f>
        <v>0</v>
      </c>
      <c r="BI112" s="144">
        <f>IF(N112="nulová",J112,0)</f>
        <v>0</v>
      </c>
      <c r="BJ112" s="17" t="s">
        <v>80</v>
      </c>
      <c r="BK112" s="144">
        <f>ROUND(I112*H112,2)</f>
        <v>0</v>
      </c>
      <c r="BL112" s="17" t="s">
        <v>180</v>
      </c>
      <c r="BM112" s="143" t="s">
        <v>180</v>
      </c>
    </row>
    <row r="113" spans="2:65" s="1" customFormat="1" ht="24.2" customHeight="1">
      <c r="B113" s="32"/>
      <c r="C113" s="132" t="s">
        <v>108</v>
      </c>
      <c r="D113" s="132" t="s">
        <v>176</v>
      </c>
      <c r="E113" s="133" t="s">
        <v>2261</v>
      </c>
      <c r="F113" s="134" t="s">
        <v>2262</v>
      </c>
      <c r="G113" s="135" t="s">
        <v>812</v>
      </c>
      <c r="H113" s="136">
        <v>1</v>
      </c>
      <c r="I113" s="137"/>
      <c r="J113" s="138">
        <f>ROUND(I113*H113,2)</f>
        <v>0</v>
      </c>
      <c r="K113" s="134" t="s">
        <v>218</v>
      </c>
      <c r="L113" s="32"/>
      <c r="M113" s="139" t="s">
        <v>21</v>
      </c>
      <c r="N113" s="140" t="s">
        <v>44</v>
      </c>
      <c r="P113" s="141">
        <f>O113*H113</f>
        <v>0</v>
      </c>
      <c r="Q113" s="141">
        <v>0</v>
      </c>
      <c r="R113" s="141">
        <f>Q113*H113</f>
        <v>0</v>
      </c>
      <c r="S113" s="141">
        <v>0</v>
      </c>
      <c r="T113" s="142">
        <f>S113*H113</f>
        <v>0</v>
      </c>
      <c r="AR113" s="143" t="s">
        <v>180</v>
      </c>
      <c r="AT113" s="143" t="s">
        <v>176</v>
      </c>
      <c r="AU113" s="143" t="s">
        <v>108</v>
      </c>
      <c r="AY113" s="17" t="s">
        <v>174</v>
      </c>
      <c r="BE113" s="144">
        <f>IF(N113="základní",J113,0)</f>
        <v>0</v>
      </c>
      <c r="BF113" s="144">
        <f>IF(N113="snížená",J113,0)</f>
        <v>0</v>
      </c>
      <c r="BG113" s="144">
        <f>IF(N113="zákl. přenesená",J113,0)</f>
        <v>0</v>
      </c>
      <c r="BH113" s="144">
        <f>IF(N113="sníž. přenesená",J113,0)</f>
        <v>0</v>
      </c>
      <c r="BI113" s="144">
        <f>IF(N113="nulová",J113,0)</f>
        <v>0</v>
      </c>
      <c r="BJ113" s="17" t="s">
        <v>80</v>
      </c>
      <c r="BK113" s="144">
        <f>ROUND(I113*H113,2)</f>
        <v>0</v>
      </c>
      <c r="BL113" s="17" t="s">
        <v>180</v>
      </c>
      <c r="BM113" s="143" t="s">
        <v>215</v>
      </c>
    </row>
    <row r="114" spans="2:65" s="1" customFormat="1" ht="19.5">
      <c r="B114" s="32"/>
      <c r="D114" s="150" t="s">
        <v>220</v>
      </c>
      <c r="F114" s="170" t="s">
        <v>2263</v>
      </c>
      <c r="I114" s="147"/>
      <c r="L114" s="32"/>
      <c r="M114" s="148"/>
      <c r="T114" s="53"/>
      <c r="AT114" s="17" t="s">
        <v>220</v>
      </c>
      <c r="AU114" s="17" t="s">
        <v>108</v>
      </c>
    </row>
    <row r="115" spans="2:65" s="1" customFormat="1" ht="16.5" customHeight="1">
      <c r="B115" s="32"/>
      <c r="C115" s="132" t="s">
        <v>180</v>
      </c>
      <c r="D115" s="132" t="s">
        <v>176</v>
      </c>
      <c r="E115" s="133" t="s">
        <v>2264</v>
      </c>
      <c r="F115" s="134" t="s">
        <v>2265</v>
      </c>
      <c r="G115" s="135" t="s">
        <v>812</v>
      </c>
      <c r="H115" s="136">
        <v>12</v>
      </c>
      <c r="I115" s="137"/>
      <c r="J115" s="138">
        <f>ROUND(I115*H115,2)</f>
        <v>0</v>
      </c>
      <c r="K115" s="134" t="s">
        <v>218</v>
      </c>
      <c r="L115" s="32"/>
      <c r="M115" s="139" t="s">
        <v>21</v>
      </c>
      <c r="N115" s="140" t="s">
        <v>44</v>
      </c>
      <c r="P115" s="141">
        <f>O115*H115</f>
        <v>0</v>
      </c>
      <c r="Q115" s="141">
        <v>0</v>
      </c>
      <c r="R115" s="141">
        <f>Q115*H115</f>
        <v>0</v>
      </c>
      <c r="S115" s="141">
        <v>0</v>
      </c>
      <c r="T115" s="142">
        <f>S115*H115</f>
        <v>0</v>
      </c>
      <c r="AR115" s="143" t="s">
        <v>180</v>
      </c>
      <c r="AT115" s="143" t="s">
        <v>176</v>
      </c>
      <c r="AU115" s="143" t="s">
        <v>108</v>
      </c>
      <c r="AY115" s="17" t="s">
        <v>174</v>
      </c>
      <c r="BE115" s="144">
        <f>IF(N115="základní",J115,0)</f>
        <v>0</v>
      </c>
      <c r="BF115" s="144">
        <f>IF(N115="snížená",J115,0)</f>
        <v>0</v>
      </c>
      <c r="BG115" s="144">
        <f>IF(N115="zákl. přenesená",J115,0)</f>
        <v>0</v>
      </c>
      <c r="BH115" s="144">
        <f>IF(N115="sníž. přenesená",J115,0)</f>
        <v>0</v>
      </c>
      <c r="BI115" s="144">
        <f>IF(N115="nulová",J115,0)</f>
        <v>0</v>
      </c>
      <c r="BJ115" s="17" t="s">
        <v>80</v>
      </c>
      <c r="BK115" s="144">
        <f>ROUND(I115*H115,2)</f>
        <v>0</v>
      </c>
      <c r="BL115" s="17" t="s">
        <v>180</v>
      </c>
      <c r="BM115" s="143" t="s">
        <v>234</v>
      </c>
    </row>
    <row r="116" spans="2:65" s="1" customFormat="1" ht="16.5" customHeight="1">
      <c r="B116" s="32"/>
      <c r="C116" s="132" t="s">
        <v>209</v>
      </c>
      <c r="D116" s="132" t="s">
        <v>176</v>
      </c>
      <c r="E116" s="133" t="s">
        <v>2266</v>
      </c>
      <c r="F116" s="134" t="s">
        <v>2267</v>
      </c>
      <c r="G116" s="135" t="s">
        <v>812</v>
      </c>
      <c r="H116" s="136">
        <v>24</v>
      </c>
      <c r="I116" s="137"/>
      <c r="J116" s="138">
        <f>ROUND(I116*H116,2)</f>
        <v>0</v>
      </c>
      <c r="K116" s="134" t="s">
        <v>218</v>
      </c>
      <c r="L116" s="32"/>
      <c r="M116" s="139" t="s">
        <v>21</v>
      </c>
      <c r="N116" s="140" t="s">
        <v>44</v>
      </c>
      <c r="P116" s="141">
        <f>O116*H116</f>
        <v>0</v>
      </c>
      <c r="Q116" s="141">
        <v>0</v>
      </c>
      <c r="R116" s="141">
        <f>Q116*H116</f>
        <v>0</v>
      </c>
      <c r="S116" s="141">
        <v>0</v>
      </c>
      <c r="T116" s="142">
        <f>S116*H116</f>
        <v>0</v>
      </c>
      <c r="AR116" s="143" t="s">
        <v>180</v>
      </c>
      <c r="AT116" s="143" t="s">
        <v>176</v>
      </c>
      <c r="AU116" s="143" t="s">
        <v>108</v>
      </c>
      <c r="AY116" s="17" t="s">
        <v>174</v>
      </c>
      <c r="BE116" s="144">
        <f>IF(N116="základní",J116,0)</f>
        <v>0</v>
      </c>
      <c r="BF116" s="144">
        <f>IF(N116="snížená",J116,0)</f>
        <v>0</v>
      </c>
      <c r="BG116" s="144">
        <f>IF(N116="zákl. přenesená",J116,0)</f>
        <v>0</v>
      </c>
      <c r="BH116" s="144">
        <f>IF(N116="sníž. přenesená",J116,0)</f>
        <v>0</v>
      </c>
      <c r="BI116" s="144">
        <f>IF(N116="nulová",J116,0)</f>
        <v>0</v>
      </c>
      <c r="BJ116" s="17" t="s">
        <v>80</v>
      </c>
      <c r="BK116" s="144">
        <f>ROUND(I116*H116,2)</f>
        <v>0</v>
      </c>
      <c r="BL116" s="17" t="s">
        <v>180</v>
      </c>
      <c r="BM116" s="143" t="s">
        <v>249</v>
      </c>
    </row>
    <row r="117" spans="2:65" s="1" customFormat="1" ht="33" customHeight="1">
      <c r="B117" s="32"/>
      <c r="C117" s="132" t="s">
        <v>215</v>
      </c>
      <c r="D117" s="132" t="s">
        <v>176</v>
      </c>
      <c r="E117" s="133" t="s">
        <v>2268</v>
      </c>
      <c r="F117" s="134" t="s">
        <v>2269</v>
      </c>
      <c r="G117" s="135" t="s">
        <v>812</v>
      </c>
      <c r="H117" s="136">
        <v>4</v>
      </c>
      <c r="I117" s="137"/>
      <c r="J117" s="138">
        <f>ROUND(I117*H117,2)</f>
        <v>0</v>
      </c>
      <c r="K117" s="134" t="s">
        <v>218</v>
      </c>
      <c r="L117" s="32"/>
      <c r="M117" s="139" t="s">
        <v>21</v>
      </c>
      <c r="N117" s="140" t="s">
        <v>44</v>
      </c>
      <c r="P117" s="141">
        <f>O117*H117</f>
        <v>0</v>
      </c>
      <c r="Q117" s="141">
        <v>0</v>
      </c>
      <c r="R117" s="141">
        <f>Q117*H117</f>
        <v>0</v>
      </c>
      <c r="S117" s="141">
        <v>0</v>
      </c>
      <c r="T117" s="142">
        <f>S117*H117</f>
        <v>0</v>
      </c>
      <c r="AR117" s="143" t="s">
        <v>180</v>
      </c>
      <c r="AT117" s="143" t="s">
        <v>176</v>
      </c>
      <c r="AU117" s="143" t="s">
        <v>108</v>
      </c>
      <c r="AY117" s="17" t="s">
        <v>174</v>
      </c>
      <c r="BE117" s="144">
        <f>IF(N117="základní",J117,0)</f>
        <v>0</v>
      </c>
      <c r="BF117" s="144">
        <f>IF(N117="snížená",J117,0)</f>
        <v>0</v>
      </c>
      <c r="BG117" s="144">
        <f>IF(N117="zákl. přenesená",J117,0)</f>
        <v>0</v>
      </c>
      <c r="BH117" s="144">
        <f>IF(N117="sníž. přenesená",J117,0)</f>
        <v>0</v>
      </c>
      <c r="BI117" s="144">
        <f>IF(N117="nulová",J117,0)</f>
        <v>0</v>
      </c>
      <c r="BJ117" s="17" t="s">
        <v>80</v>
      </c>
      <c r="BK117" s="144">
        <f>ROUND(I117*H117,2)</f>
        <v>0</v>
      </c>
      <c r="BL117" s="17" t="s">
        <v>180</v>
      </c>
      <c r="BM117" s="143" t="s">
        <v>274</v>
      </c>
    </row>
    <row r="118" spans="2:65" s="1" customFormat="1" ht="19.5">
      <c r="B118" s="32"/>
      <c r="D118" s="150" t="s">
        <v>220</v>
      </c>
      <c r="F118" s="170" t="s">
        <v>2270</v>
      </c>
      <c r="I118" s="147"/>
      <c r="L118" s="32"/>
      <c r="M118" s="148"/>
      <c r="T118" s="53"/>
      <c r="AT118" s="17" t="s">
        <v>220</v>
      </c>
      <c r="AU118" s="17" t="s">
        <v>108</v>
      </c>
    </row>
    <row r="119" spans="2:65" s="1" customFormat="1" ht="21.75" customHeight="1">
      <c r="B119" s="32"/>
      <c r="C119" s="132" t="s">
        <v>228</v>
      </c>
      <c r="D119" s="132" t="s">
        <v>176</v>
      </c>
      <c r="E119" s="133" t="s">
        <v>2271</v>
      </c>
      <c r="F119" s="134" t="s">
        <v>2272</v>
      </c>
      <c r="G119" s="135" t="s">
        <v>812</v>
      </c>
      <c r="H119" s="136">
        <v>9</v>
      </c>
      <c r="I119" s="137"/>
      <c r="J119" s="138">
        <f>ROUND(I119*H119,2)</f>
        <v>0</v>
      </c>
      <c r="K119" s="134" t="s">
        <v>218</v>
      </c>
      <c r="L119" s="32"/>
      <c r="M119" s="139" t="s">
        <v>21</v>
      </c>
      <c r="N119" s="140" t="s">
        <v>44</v>
      </c>
      <c r="P119" s="141">
        <f>O119*H119</f>
        <v>0</v>
      </c>
      <c r="Q119" s="141">
        <v>0</v>
      </c>
      <c r="R119" s="141">
        <f>Q119*H119</f>
        <v>0</v>
      </c>
      <c r="S119" s="141">
        <v>0</v>
      </c>
      <c r="T119" s="142">
        <f>S119*H119</f>
        <v>0</v>
      </c>
      <c r="AR119" s="143" t="s">
        <v>180</v>
      </c>
      <c r="AT119" s="143" t="s">
        <v>176</v>
      </c>
      <c r="AU119" s="143" t="s">
        <v>108</v>
      </c>
      <c r="AY119" s="17" t="s">
        <v>174</v>
      </c>
      <c r="BE119" s="144">
        <f>IF(N119="základní",J119,0)</f>
        <v>0</v>
      </c>
      <c r="BF119" s="144">
        <f>IF(N119="snížená",J119,0)</f>
        <v>0</v>
      </c>
      <c r="BG119" s="144">
        <f>IF(N119="zákl. přenesená",J119,0)</f>
        <v>0</v>
      </c>
      <c r="BH119" s="144">
        <f>IF(N119="sníž. přenesená",J119,0)</f>
        <v>0</v>
      </c>
      <c r="BI119" s="144">
        <f>IF(N119="nulová",J119,0)</f>
        <v>0</v>
      </c>
      <c r="BJ119" s="17" t="s">
        <v>80</v>
      </c>
      <c r="BK119" s="144">
        <f>ROUND(I119*H119,2)</f>
        <v>0</v>
      </c>
      <c r="BL119" s="17" t="s">
        <v>180</v>
      </c>
      <c r="BM119" s="143" t="s">
        <v>304</v>
      </c>
    </row>
    <row r="120" spans="2:65" s="1" customFormat="1" ht="24.2" customHeight="1">
      <c r="B120" s="32"/>
      <c r="C120" s="132" t="s">
        <v>234</v>
      </c>
      <c r="D120" s="132" t="s">
        <v>176</v>
      </c>
      <c r="E120" s="133" t="s">
        <v>2273</v>
      </c>
      <c r="F120" s="134" t="s">
        <v>2274</v>
      </c>
      <c r="G120" s="135" t="s">
        <v>812</v>
      </c>
      <c r="H120" s="136">
        <v>2</v>
      </c>
      <c r="I120" s="137"/>
      <c r="J120" s="138">
        <f>ROUND(I120*H120,2)</f>
        <v>0</v>
      </c>
      <c r="K120" s="134" t="s">
        <v>218</v>
      </c>
      <c r="L120" s="32"/>
      <c r="M120" s="139" t="s">
        <v>21</v>
      </c>
      <c r="N120" s="140" t="s">
        <v>44</v>
      </c>
      <c r="P120" s="141">
        <f>O120*H120</f>
        <v>0</v>
      </c>
      <c r="Q120" s="141">
        <v>0</v>
      </c>
      <c r="R120" s="141">
        <f>Q120*H120</f>
        <v>0</v>
      </c>
      <c r="S120" s="141">
        <v>0</v>
      </c>
      <c r="T120" s="142">
        <f>S120*H120</f>
        <v>0</v>
      </c>
      <c r="AR120" s="143" t="s">
        <v>180</v>
      </c>
      <c r="AT120" s="143" t="s">
        <v>176</v>
      </c>
      <c r="AU120" s="143" t="s">
        <v>108</v>
      </c>
      <c r="AY120" s="17" t="s">
        <v>174</v>
      </c>
      <c r="BE120" s="144">
        <f>IF(N120="základní",J120,0)</f>
        <v>0</v>
      </c>
      <c r="BF120" s="144">
        <f>IF(N120="snížená",J120,0)</f>
        <v>0</v>
      </c>
      <c r="BG120" s="144">
        <f>IF(N120="zákl. přenesená",J120,0)</f>
        <v>0</v>
      </c>
      <c r="BH120" s="144">
        <f>IF(N120="sníž. přenesená",J120,0)</f>
        <v>0</v>
      </c>
      <c r="BI120" s="144">
        <f>IF(N120="nulová",J120,0)</f>
        <v>0</v>
      </c>
      <c r="BJ120" s="17" t="s">
        <v>80</v>
      </c>
      <c r="BK120" s="144">
        <f>ROUND(I120*H120,2)</f>
        <v>0</v>
      </c>
      <c r="BL120" s="17" t="s">
        <v>180</v>
      </c>
      <c r="BM120" s="143" t="s">
        <v>315</v>
      </c>
    </row>
    <row r="121" spans="2:65" s="1" customFormat="1" ht="24.2" customHeight="1">
      <c r="B121" s="32"/>
      <c r="C121" s="132" t="s">
        <v>207</v>
      </c>
      <c r="D121" s="132" t="s">
        <v>176</v>
      </c>
      <c r="E121" s="133" t="s">
        <v>2275</v>
      </c>
      <c r="F121" s="134" t="s">
        <v>2276</v>
      </c>
      <c r="G121" s="135" t="s">
        <v>812</v>
      </c>
      <c r="H121" s="136">
        <v>1</v>
      </c>
      <c r="I121" s="137"/>
      <c r="J121" s="138">
        <f>ROUND(I121*H121,2)</f>
        <v>0</v>
      </c>
      <c r="K121" s="134" t="s">
        <v>218</v>
      </c>
      <c r="L121" s="32"/>
      <c r="M121" s="139" t="s">
        <v>21</v>
      </c>
      <c r="N121" s="140" t="s">
        <v>44</v>
      </c>
      <c r="P121" s="141">
        <f>O121*H121</f>
        <v>0</v>
      </c>
      <c r="Q121" s="141">
        <v>0</v>
      </c>
      <c r="R121" s="141">
        <f>Q121*H121</f>
        <v>0</v>
      </c>
      <c r="S121" s="141">
        <v>0</v>
      </c>
      <c r="T121" s="142">
        <f>S121*H121</f>
        <v>0</v>
      </c>
      <c r="AR121" s="143" t="s">
        <v>180</v>
      </c>
      <c r="AT121" s="143" t="s">
        <v>176</v>
      </c>
      <c r="AU121" s="143" t="s">
        <v>108</v>
      </c>
      <c r="AY121" s="17" t="s">
        <v>174</v>
      </c>
      <c r="BE121" s="144">
        <f>IF(N121="základní",J121,0)</f>
        <v>0</v>
      </c>
      <c r="BF121" s="144">
        <f>IF(N121="snížená",J121,0)</f>
        <v>0</v>
      </c>
      <c r="BG121" s="144">
        <f>IF(N121="zákl. přenesená",J121,0)</f>
        <v>0</v>
      </c>
      <c r="BH121" s="144">
        <f>IF(N121="sníž. přenesená",J121,0)</f>
        <v>0</v>
      </c>
      <c r="BI121" s="144">
        <f>IF(N121="nulová",J121,0)</f>
        <v>0</v>
      </c>
      <c r="BJ121" s="17" t="s">
        <v>80</v>
      </c>
      <c r="BK121" s="144">
        <f>ROUND(I121*H121,2)</f>
        <v>0</v>
      </c>
      <c r="BL121" s="17" t="s">
        <v>180</v>
      </c>
      <c r="BM121" s="143" t="s">
        <v>330</v>
      </c>
    </row>
    <row r="122" spans="2:65" s="1" customFormat="1" ht="16.5" customHeight="1">
      <c r="B122" s="32"/>
      <c r="C122" s="132" t="s">
        <v>249</v>
      </c>
      <c r="D122" s="132" t="s">
        <v>176</v>
      </c>
      <c r="E122" s="133" t="s">
        <v>2277</v>
      </c>
      <c r="F122" s="134" t="s">
        <v>2278</v>
      </c>
      <c r="G122" s="135" t="s">
        <v>812</v>
      </c>
      <c r="H122" s="136">
        <v>1</v>
      </c>
      <c r="I122" s="137"/>
      <c r="J122" s="138">
        <f>ROUND(I122*H122,2)</f>
        <v>0</v>
      </c>
      <c r="K122" s="134" t="s">
        <v>218</v>
      </c>
      <c r="L122" s="32"/>
      <c r="M122" s="139" t="s">
        <v>21</v>
      </c>
      <c r="N122" s="140" t="s">
        <v>44</v>
      </c>
      <c r="P122" s="141">
        <f>O122*H122</f>
        <v>0</v>
      </c>
      <c r="Q122" s="141">
        <v>0</v>
      </c>
      <c r="R122" s="141">
        <f>Q122*H122</f>
        <v>0</v>
      </c>
      <c r="S122" s="141">
        <v>0</v>
      </c>
      <c r="T122" s="142">
        <f>S122*H122</f>
        <v>0</v>
      </c>
      <c r="AR122" s="143" t="s">
        <v>180</v>
      </c>
      <c r="AT122" s="143" t="s">
        <v>176</v>
      </c>
      <c r="AU122" s="143" t="s">
        <v>108</v>
      </c>
      <c r="AY122" s="17" t="s">
        <v>174</v>
      </c>
      <c r="BE122" s="144">
        <f>IF(N122="základní",J122,0)</f>
        <v>0</v>
      </c>
      <c r="BF122" s="144">
        <f>IF(N122="snížená",J122,0)</f>
        <v>0</v>
      </c>
      <c r="BG122" s="144">
        <f>IF(N122="zákl. přenesená",J122,0)</f>
        <v>0</v>
      </c>
      <c r="BH122" s="144">
        <f>IF(N122="sníž. přenesená",J122,0)</f>
        <v>0</v>
      </c>
      <c r="BI122" s="144">
        <f>IF(N122="nulová",J122,0)</f>
        <v>0</v>
      </c>
      <c r="BJ122" s="17" t="s">
        <v>80</v>
      </c>
      <c r="BK122" s="144">
        <f>ROUND(I122*H122,2)</f>
        <v>0</v>
      </c>
      <c r="BL122" s="17" t="s">
        <v>180</v>
      </c>
      <c r="BM122" s="143" t="s">
        <v>342</v>
      </c>
    </row>
    <row r="123" spans="2:65" s="1" customFormat="1" ht="24.2" customHeight="1">
      <c r="B123" s="32"/>
      <c r="C123" s="132" t="s">
        <v>262</v>
      </c>
      <c r="D123" s="132" t="s">
        <v>176</v>
      </c>
      <c r="E123" s="133" t="s">
        <v>2279</v>
      </c>
      <c r="F123" s="134" t="s">
        <v>2280</v>
      </c>
      <c r="G123" s="135" t="s">
        <v>812</v>
      </c>
      <c r="H123" s="136">
        <v>4</v>
      </c>
      <c r="I123" s="137"/>
      <c r="J123" s="138">
        <f>ROUND(I123*H123,2)</f>
        <v>0</v>
      </c>
      <c r="K123" s="134" t="s">
        <v>218</v>
      </c>
      <c r="L123" s="32"/>
      <c r="M123" s="139" t="s">
        <v>21</v>
      </c>
      <c r="N123" s="140" t="s">
        <v>44</v>
      </c>
      <c r="P123" s="141">
        <f>O123*H123</f>
        <v>0</v>
      </c>
      <c r="Q123" s="141">
        <v>0</v>
      </c>
      <c r="R123" s="141">
        <f>Q123*H123</f>
        <v>0</v>
      </c>
      <c r="S123" s="141">
        <v>0</v>
      </c>
      <c r="T123" s="142">
        <f>S123*H123</f>
        <v>0</v>
      </c>
      <c r="AR123" s="143" t="s">
        <v>180</v>
      </c>
      <c r="AT123" s="143" t="s">
        <v>176</v>
      </c>
      <c r="AU123" s="143" t="s">
        <v>108</v>
      </c>
      <c r="AY123" s="17" t="s">
        <v>174</v>
      </c>
      <c r="BE123" s="144">
        <f>IF(N123="základní",J123,0)</f>
        <v>0</v>
      </c>
      <c r="BF123" s="144">
        <f>IF(N123="snížená",J123,0)</f>
        <v>0</v>
      </c>
      <c r="BG123" s="144">
        <f>IF(N123="zákl. přenesená",J123,0)</f>
        <v>0</v>
      </c>
      <c r="BH123" s="144">
        <f>IF(N123="sníž. přenesená",J123,0)</f>
        <v>0</v>
      </c>
      <c r="BI123" s="144">
        <f>IF(N123="nulová",J123,0)</f>
        <v>0</v>
      </c>
      <c r="BJ123" s="17" t="s">
        <v>80</v>
      </c>
      <c r="BK123" s="144">
        <f>ROUND(I123*H123,2)</f>
        <v>0</v>
      </c>
      <c r="BL123" s="17" t="s">
        <v>180</v>
      </c>
      <c r="BM123" s="143" t="s">
        <v>352</v>
      </c>
    </row>
    <row r="124" spans="2:65" s="1" customFormat="1" ht="243.75">
      <c r="B124" s="32"/>
      <c r="D124" s="150" t="s">
        <v>220</v>
      </c>
      <c r="F124" s="170" t="s">
        <v>2281</v>
      </c>
      <c r="I124" s="147"/>
      <c r="L124" s="32"/>
      <c r="M124" s="148"/>
      <c r="T124" s="53"/>
      <c r="AT124" s="17" t="s">
        <v>220</v>
      </c>
      <c r="AU124" s="17" t="s">
        <v>108</v>
      </c>
    </row>
    <row r="125" spans="2:65" s="1" customFormat="1" ht="16.5" customHeight="1">
      <c r="B125" s="32"/>
      <c r="C125" s="132" t="s">
        <v>274</v>
      </c>
      <c r="D125" s="132" t="s">
        <v>176</v>
      </c>
      <c r="E125" s="133" t="s">
        <v>2282</v>
      </c>
      <c r="F125" s="134" t="s">
        <v>2283</v>
      </c>
      <c r="G125" s="135" t="s">
        <v>812</v>
      </c>
      <c r="H125" s="136">
        <v>50</v>
      </c>
      <c r="I125" s="137"/>
      <c r="J125" s="138">
        <f t="shared" ref="J125:J130" si="0">ROUND(I125*H125,2)</f>
        <v>0</v>
      </c>
      <c r="K125" s="134" t="s">
        <v>218</v>
      </c>
      <c r="L125" s="32"/>
      <c r="M125" s="139" t="s">
        <v>21</v>
      </c>
      <c r="N125" s="140" t="s">
        <v>44</v>
      </c>
      <c r="P125" s="141">
        <f t="shared" ref="P125:P130" si="1">O125*H125</f>
        <v>0</v>
      </c>
      <c r="Q125" s="141">
        <v>0</v>
      </c>
      <c r="R125" s="141">
        <f t="shared" ref="R125:R130" si="2">Q125*H125</f>
        <v>0</v>
      </c>
      <c r="S125" s="141">
        <v>0</v>
      </c>
      <c r="T125" s="142">
        <f t="shared" ref="T125:T130" si="3">S125*H125</f>
        <v>0</v>
      </c>
      <c r="AR125" s="143" t="s">
        <v>180</v>
      </c>
      <c r="AT125" s="143" t="s">
        <v>176</v>
      </c>
      <c r="AU125" s="143" t="s">
        <v>108</v>
      </c>
      <c r="AY125" s="17" t="s">
        <v>174</v>
      </c>
      <c r="BE125" s="144">
        <f t="shared" ref="BE125:BE130" si="4">IF(N125="základní",J125,0)</f>
        <v>0</v>
      </c>
      <c r="BF125" s="144">
        <f t="shared" ref="BF125:BF130" si="5">IF(N125="snížená",J125,0)</f>
        <v>0</v>
      </c>
      <c r="BG125" s="144">
        <f t="shared" ref="BG125:BG130" si="6">IF(N125="zákl. přenesená",J125,0)</f>
        <v>0</v>
      </c>
      <c r="BH125" s="144">
        <f t="shared" ref="BH125:BH130" si="7">IF(N125="sníž. přenesená",J125,0)</f>
        <v>0</v>
      </c>
      <c r="BI125" s="144">
        <f t="shared" ref="BI125:BI130" si="8">IF(N125="nulová",J125,0)</f>
        <v>0</v>
      </c>
      <c r="BJ125" s="17" t="s">
        <v>80</v>
      </c>
      <c r="BK125" s="144">
        <f t="shared" ref="BK125:BK130" si="9">ROUND(I125*H125,2)</f>
        <v>0</v>
      </c>
      <c r="BL125" s="17" t="s">
        <v>180</v>
      </c>
      <c r="BM125" s="143" t="s">
        <v>367</v>
      </c>
    </row>
    <row r="126" spans="2:65" s="1" customFormat="1" ht="16.5" customHeight="1">
      <c r="B126" s="32"/>
      <c r="C126" s="132" t="s">
        <v>289</v>
      </c>
      <c r="D126" s="132" t="s">
        <v>176</v>
      </c>
      <c r="E126" s="133" t="s">
        <v>2284</v>
      </c>
      <c r="F126" s="134" t="s">
        <v>2285</v>
      </c>
      <c r="G126" s="135" t="s">
        <v>812</v>
      </c>
      <c r="H126" s="136">
        <v>82</v>
      </c>
      <c r="I126" s="137"/>
      <c r="J126" s="138">
        <f t="shared" si="0"/>
        <v>0</v>
      </c>
      <c r="K126" s="134" t="s">
        <v>218</v>
      </c>
      <c r="L126" s="32"/>
      <c r="M126" s="139" t="s">
        <v>21</v>
      </c>
      <c r="N126" s="140" t="s">
        <v>44</v>
      </c>
      <c r="P126" s="141">
        <f t="shared" si="1"/>
        <v>0</v>
      </c>
      <c r="Q126" s="141">
        <v>0</v>
      </c>
      <c r="R126" s="141">
        <f t="shared" si="2"/>
        <v>0</v>
      </c>
      <c r="S126" s="141">
        <v>0</v>
      </c>
      <c r="T126" s="142">
        <f t="shared" si="3"/>
        <v>0</v>
      </c>
      <c r="AR126" s="143" t="s">
        <v>180</v>
      </c>
      <c r="AT126" s="143" t="s">
        <v>176</v>
      </c>
      <c r="AU126" s="143" t="s">
        <v>108</v>
      </c>
      <c r="AY126" s="17" t="s">
        <v>174</v>
      </c>
      <c r="BE126" s="144">
        <f t="shared" si="4"/>
        <v>0</v>
      </c>
      <c r="BF126" s="144">
        <f t="shared" si="5"/>
        <v>0</v>
      </c>
      <c r="BG126" s="144">
        <f t="shared" si="6"/>
        <v>0</v>
      </c>
      <c r="BH126" s="144">
        <f t="shared" si="7"/>
        <v>0</v>
      </c>
      <c r="BI126" s="144">
        <f t="shared" si="8"/>
        <v>0</v>
      </c>
      <c r="BJ126" s="17" t="s">
        <v>80</v>
      </c>
      <c r="BK126" s="144">
        <f t="shared" si="9"/>
        <v>0</v>
      </c>
      <c r="BL126" s="17" t="s">
        <v>180</v>
      </c>
      <c r="BM126" s="143" t="s">
        <v>381</v>
      </c>
    </row>
    <row r="127" spans="2:65" s="1" customFormat="1" ht="16.5" customHeight="1">
      <c r="B127" s="32"/>
      <c r="C127" s="132" t="s">
        <v>304</v>
      </c>
      <c r="D127" s="132" t="s">
        <v>176</v>
      </c>
      <c r="E127" s="133" t="s">
        <v>2286</v>
      </c>
      <c r="F127" s="134" t="s">
        <v>2287</v>
      </c>
      <c r="G127" s="135" t="s">
        <v>812</v>
      </c>
      <c r="H127" s="136">
        <v>60</v>
      </c>
      <c r="I127" s="137"/>
      <c r="J127" s="138">
        <f t="shared" si="0"/>
        <v>0</v>
      </c>
      <c r="K127" s="134" t="s">
        <v>218</v>
      </c>
      <c r="L127" s="32"/>
      <c r="M127" s="139" t="s">
        <v>21</v>
      </c>
      <c r="N127" s="140" t="s">
        <v>44</v>
      </c>
      <c r="P127" s="141">
        <f t="shared" si="1"/>
        <v>0</v>
      </c>
      <c r="Q127" s="141">
        <v>0</v>
      </c>
      <c r="R127" s="141">
        <f t="shared" si="2"/>
        <v>0</v>
      </c>
      <c r="S127" s="141">
        <v>0</v>
      </c>
      <c r="T127" s="142">
        <f t="shared" si="3"/>
        <v>0</v>
      </c>
      <c r="AR127" s="143" t="s">
        <v>180</v>
      </c>
      <c r="AT127" s="143" t="s">
        <v>176</v>
      </c>
      <c r="AU127" s="143" t="s">
        <v>108</v>
      </c>
      <c r="AY127" s="17" t="s">
        <v>174</v>
      </c>
      <c r="BE127" s="144">
        <f t="shared" si="4"/>
        <v>0</v>
      </c>
      <c r="BF127" s="144">
        <f t="shared" si="5"/>
        <v>0</v>
      </c>
      <c r="BG127" s="144">
        <f t="shared" si="6"/>
        <v>0</v>
      </c>
      <c r="BH127" s="144">
        <f t="shared" si="7"/>
        <v>0</v>
      </c>
      <c r="BI127" s="144">
        <f t="shared" si="8"/>
        <v>0</v>
      </c>
      <c r="BJ127" s="17" t="s">
        <v>80</v>
      </c>
      <c r="BK127" s="144">
        <f t="shared" si="9"/>
        <v>0</v>
      </c>
      <c r="BL127" s="17" t="s">
        <v>180</v>
      </c>
      <c r="BM127" s="143" t="s">
        <v>407</v>
      </c>
    </row>
    <row r="128" spans="2:65" s="1" customFormat="1" ht="24.2" customHeight="1">
      <c r="B128" s="32"/>
      <c r="C128" s="132" t="s">
        <v>8</v>
      </c>
      <c r="D128" s="132" t="s">
        <v>176</v>
      </c>
      <c r="E128" s="133" t="s">
        <v>2288</v>
      </c>
      <c r="F128" s="134" t="s">
        <v>2289</v>
      </c>
      <c r="G128" s="135" t="s">
        <v>812</v>
      </c>
      <c r="H128" s="136">
        <v>4</v>
      </c>
      <c r="I128" s="137"/>
      <c r="J128" s="138">
        <f t="shared" si="0"/>
        <v>0</v>
      </c>
      <c r="K128" s="134" t="s">
        <v>218</v>
      </c>
      <c r="L128" s="32"/>
      <c r="M128" s="139" t="s">
        <v>21</v>
      </c>
      <c r="N128" s="140" t="s">
        <v>44</v>
      </c>
      <c r="P128" s="141">
        <f t="shared" si="1"/>
        <v>0</v>
      </c>
      <c r="Q128" s="141">
        <v>0</v>
      </c>
      <c r="R128" s="141">
        <f t="shared" si="2"/>
        <v>0</v>
      </c>
      <c r="S128" s="141">
        <v>0</v>
      </c>
      <c r="T128" s="142">
        <f t="shared" si="3"/>
        <v>0</v>
      </c>
      <c r="AR128" s="143" t="s">
        <v>180</v>
      </c>
      <c r="AT128" s="143" t="s">
        <v>176</v>
      </c>
      <c r="AU128" s="143" t="s">
        <v>108</v>
      </c>
      <c r="AY128" s="17" t="s">
        <v>174</v>
      </c>
      <c r="BE128" s="144">
        <f t="shared" si="4"/>
        <v>0</v>
      </c>
      <c r="BF128" s="144">
        <f t="shared" si="5"/>
        <v>0</v>
      </c>
      <c r="BG128" s="144">
        <f t="shared" si="6"/>
        <v>0</v>
      </c>
      <c r="BH128" s="144">
        <f t="shared" si="7"/>
        <v>0</v>
      </c>
      <c r="BI128" s="144">
        <f t="shared" si="8"/>
        <v>0</v>
      </c>
      <c r="BJ128" s="17" t="s">
        <v>80</v>
      </c>
      <c r="BK128" s="144">
        <f t="shared" si="9"/>
        <v>0</v>
      </c>
      <c r="BL128" s="17" t="s">
        <v>180</v>
      </c>
      <c r="BM128" s="143" t="s">
        <v>428</v>
      </c>
    </row>
    <row r="129" spans="2:65" s="1" customFormat="1" ht="24.2" customHeight="1">
      <c r="B129" s="32"/>
      <c r="C129" s="132" t="s">
        <v>315</v>
      </c>
      <c r="D129" s="132" t="s">
        <v>176</v>
      </c>
      <c r="E129" s="133" t="s">
        <v>2290</v>
      </c>
      <c r="F129" s="134" t="s">
        <v>2291</v>
      </c>
      <c r="G129" s="135" t="s">
        <v>812</v>
      </c>
      <c r="H129" s="136">
        <v>3</v>
      </c>
      <c r="I129" s="137"/>
      <c r="J129" s="138">
        <f t="shared" si="0"/>
        <v>0</v>
      </c>
      <c r="K129" s="134" t="s">
        <v>218</v>
      </c>
      <c r="L129" s="32"/>
      <c r="M129" s="139" t="s">
        <v>21</v>
      </c>
      <c r="N129" s="140" t="s">
        <v>44</v>
      </c>
      <c r="P129" s="141">
        <f t="shared" si="1"/>
        <v>0</v>
      </c>
      <c r="Q129" s="141">
        <v>0</v>
      </c>
      <c r="R129" s="141">
        <f t="shared" si="2"/>
        <v>0</v>
      </c>
      <c r="S129" s="141">
        <v>0</v>
      </c>
      <c r="T129" s="142">
        <f t="shared" si="3"/>
        <v>0</v>
      </c>
      <c r="AR129" s="143" t="s">
        <v>180</v>
      </c>
      <c r="AT129" s="143" t="s">
        <v>176</v>
      </c>
      <c r="AU129" s="143" t="s">
        <v>108</v>
      </c>
      <c r="AY129" s="17" t="s">
        <v>174</v>
      </c>
      <c r="BE129" s="144">
        <f t="shared" si="4"/>
        <v>0</v>
      </c>
      <c r="BF129" s="144">
        <f t="shared" si="5"/>
        <v>0</v>
      </c>
      <c r="BG129" s="144">
        <f t="shared" si="6"/>
        <v>0</v>
      </c>
      <c r="BH129" s="144">
        <f t="shared" si="7"/>
        <v>0</v>
      </c>
      <c r="BI129" s="144">
        <f t="shared" si="8"/>
        <v>0</v>
      </c>
      <c r="BJ129" s="17" t="s">
        <v>80</v>
      </c>
      <c r="BK129" s="144">
        <f t="shared" si="9"/>
        <v>0</v>
      </c>
      <c r="BL129" s="17" t="s">
        <v>180</v>
      </c>
      <c r="BM129" s="143" t="s">
        <v>443</v>
      </c>
    </row>
    <row r="130" spans="2:65" s="1" customFormat="1" ht="24.2" customHeight="1">
      <c r="B130" s="32"/>
      <c r="C130" s="132" t="s">
        <v>323</v>
      </c>
      <c r="D130" s="132" t="s">
        <v>176</v>
      </c>
      <c r="E130" s="133" t="s">
        <v>2292</v>
      </c>
      <c r="F130" s="134" t="s">
        <v>2293</v>
      </c>
      <c r="G130" s="135" t="s">
        <v>2294</v>
      </c>
      <c r="H130" s="136">
        <v>2</v>
      </c>
      <c r="I130" s="137"/>
      <c r="J130" s="138">
        <f t="shared" si="0"/>
        <v>0</v>
      </c>
      <c r="K130" s="134" t="s">
        <v>218</v>
      </c>
      <c r="L130" s="32"/>
      <c r="M130" s="139" t="s">
        <v>21</v>
      </c>
      <c r="N130" s="140" t="s">
        <v>44</v>
      </c>
      <c r="P130" s="141">
        <f t="shared" si="1"/>
        <v>0</v>
      </c>
      <c r="Q130" s="141">
        <v>0</v>
      </c>
      <c r="R130" s="141">
        <f t="shared" si="2"/>
        <v>0</v>
      </c>
      <c r="S130" s="141">
        <v>0</v>
      </c>
      <c r="T130" s="142">
        <f t="shared" si="3"/>
        <v>0</v>
      </c>
      <c r="AR130" s="143" t="s">
        <v>180</v>
      </c>
      <c r="AT130" s="143" t="s">
        <v>176</v>
      </c>
      <c r="AU130" s="143" t="s">
        <v>108</v>
      </c>
      <c r="AY130" s="17" t="s">
        <v>174</v>
      </c>
      <c r="BE130" s="144">
        <f t="shared" si="4"/>
        <v>0</v>
      </c>
      <c r="BF130" s="144">
        <f t="shared" si="5"/>
        <v>0</v>
      </c>
      <c r="BG130" s="144">
        <f t="shared" si="6"/>
        <v>0</v>
      </c>
      <c r="BH130" s="144">
        <f t="shared" si="7"/>
        <v>0</v>
      </c>
      <c r="BI130" s="144">
        <f t="shared" si="8"/>
        <v>0</v>
      </c>
      <c r="BJ130" s="17" t="s">
        <v>80</v>
      </c>
      <c r="BK130" s="144">
        <f t="shared" si="9"/>
        <v>0</v>
      </c>
      <c r="BL130" s="17" t="s">
        <v>180</v>
      </c>
      <c r="BM130" s="143" t="s">
        <v>458</v>
      </c>
    </row>
    <row r="131" spans="2:65" s="1" customFormat="1" ht="117">
      <c r="B131" s="32"/>
      <c r="D131" s="150" t="s">
        <v>220</v>
      </c>
      <c r="F131" s="170" t="s">
        <v>2295</v>
      </c>
      <c r="I131" s="147"/>
      <c r="L131" s="32"/>
      <c r="M131" s="148"/>
      <c r="T131" s="53"/>
      <c r="AT131" s="17" t="s">
        <v>220</v>
      </c>
      <c r="AU131" s="17" t="s">
        <v>108</v>
      </c>
    </row>
    <row r="132" spans="2:65" s="1" customFormat="1" ht="24.2" customHeight="1">
      <c r="B132" s="32"/>
      <c r="C132" s="132" t="s">
        <v>330</v>
      </c>
      <c r="D132" s="132" t="s">
        <v>176</v>
      </c>
      <c r="E132" s="133" t="s">
        <v>2296</v>
      </c>
      <c r="F132" s="134" t="s">
        <v>2297</v>
      </c>
      <c r="G132" s="135" t="s">
        <v>2298</v>
      </c>
      <c r="H132" s="136">
        <v>1</v>
      </c>
      <c r="I132" s="137"/>
      <c r="J132" s="138">
        <f>ROUND(I132*H132,2)</f>
        <v>0</v>
      </c>
      <c r="K132" s="134" t="s">
        <v>218</v>
      </c>
      <c r="L132" s="32"/>
      <c r="M132" s="139" t="s">
        <v>21</v>
      </c>
      <c r="N132" s="140" t="s">
        <v>44</v>
      </c>
      <c r="P132" s="141">
        <f>O132*H132</f>
        <v>0</v>
      </c>
      <c r="Q132" s="141">
        <v>0</v>
      </c>
      <c r="R132" s="141">
        <f>Q132*H132</f>
        <v>0</v>
      </c>
      <c r="S132" s="141">
        <v>0</v>
      </c>
      <c r="T132" s="142">
        <f>S132*H132</f>
        <v>0</v>
      </c>
      <c r="AR132" s="143" t="s">
        <v>180</v>
      </c>
      <c r="AT132" s="143" t="s">
        <v>176</v>
      </c>
      <c r="AU132" s="143" t="s">
        <v>108</v>
      </c>
      <c r="AY132" s="17" t="s">
        <v>174</v>
      </c>
      <c r="BE132" s="144">
        <f>IF(N132="základní",J132,0)</f>
        <v>0</v>
      </c>
      <c r="BF132" s="144">
        <f>IF(N132="snížená",J132,0)</f>
        <v>0</v>
      </c>
      <c r="BG132" s="144">
        <f>IF(N132="zákl. přenesená",J132,0)</f>
        <v>0</v>
      </c>
      <c r="BH132" s="144">
        <f>IF(N132="sníž. přenesená",J132,0)</f>
        <v>0</v>
      </c>
      <c r="BI132" s="144">
        <f>IF(N132="nulová",J132,0)</f>
        <v>0</v>
      </c>
      <c r="BJ132" s="17" t="s">
        <v>80</v>
      </c>
      <c r="BK132" s="144">
        <f>ROUND(I132*H132,2)</f>
        <v>0</v>
      </c>
      <c r="BL132" s="17" t="s">
        <v>180</v>
      </c>
      <c r="BM132" s="143" t="s">
        <v>798</v>
      </c>
    </row>
    <row r="133" spans="2:65" s="1" customFormat="1" ht="68.25">
      <c r="B133" s="32"/>
      <c r="D133" s="150" t="s">
        <v>220</v>
      </c>
      <c r="F133" s="170" t="s">
        <v>2299</v>
      </c>
      <c r="I133" s="147"/>
      <c r="L133" s="32"/>
      <c r="M133" s="148"/>
      <c r="T133" s="53"/>
      <c r="AT133" s="17" t="s">
        <v>220</v>
      </c>
      <c r="AU133" s="17" t="s">
        <v>108</v>
      </c>
    </row>
    <row r="134" spans="2:65" s="1" customFormat="1" ht="16.5" customHeight="1">
      <c r="B134" s="32"/>
      <c r="C134" s="132" t="s">
        <v>337</v>
      </c>
      <c r="D134" s="132" t="s">
        <v>176</v>
      </c>
      <c r="E134" s="133" t="s">
        <v>2300</v>
      </c>
      <c r="F134" s="134" t="s">
        <v>2301</v>
      </c>
      <c r="G134" s="135" t="s">
        <v>812</v>
      </c>
      <c r="H134" s="136">
        <v>1</v>
      </c>
      <c r="I134" s="137"/>
      <c r="J134" s="138">
        <f>ROUND(I134*H134,2)</f>
        <v>0</v>
      </c>
      <c r="K134" s="134" t="s">
        <v>218</v>
      </c>
      <c r="L134" s="32"/>
      <c r="M134" s="139" t="s">
        <v>21</v>
      </c>
      <c r="N134" s="140" t="s">
        <v>44</v>
      </c>
      <c r="P134" s="141">
        <f>O134*H134</f>
        <v>0</v>
      </c>
      <c r="Q134" s="141">
        <v>0</v>
      </c>
      <c r="R134" s="141">
        <f>Q134*H134</f>
        <v>0</v>
      </c>
      <c r="S134" s="141">
        <v>0</v>
      </c>
      <c r="T134" s="142">
        <f>S134*H134</f>
        <v>0</v>
      </c>
      <c r="AR134" s="143" t="s">
        <v>180</v>
      </c>
      <c r="AT134" s="143" t="s">
        <v>176</v>
      </c>
      <c r="AU134" s="143" t="s">
        <v>108</v>
      </c>
      <c r="AY134" s="17" t="s">
        <v>174</v>
      </c>
      <c r="BE134" s="144">
        <f>IF(N134="základní",J134,0)</f>
        <v>0</v>
      </c>
      <c r="BF134" s="144">
        <f>IF(N134="snížená",J134,0)</f>
        <v>0</v>
      </c>
      <c r="BG134" s="144">
        <f>IF(N134="zákl. přenesená",J134,0)</f>
        <v>0</v>
      </c>
      <c r="BH134" s="144">
        <f>IF(N134="sníž. přenesená",J134,0)</f>
        <v>0</v>
      </c>
      <c r="BI134" s="144">
        <f>IF(N134="nulová",J134,0)</f>
        <v>0</v>
      </c>
      <c r="BJ134" s="17" t="s">
        <v>80</v>
      </c>
      <c r="BK134" s="144">
        <f>ROUND(I134*H134,2)</f>
        <v>0</v>
      </c>
      <c r="BL134" s="17" t="s">
        <v>180</v>
      </c>
      <c r="BM134" s="143" t="s">
        <v>809</v>
      </c>
    </row>
    <row r="135" spans="2:65" s="11" customFormat="1" ht="20.85" customHeight="1">
      <c r="B135" s="120"/>
      <c r="D135" s="121" t="s">
        <v>72</v>
      </c>
      <c r="E135" s="130" t="s">
        <v>1425</v>
      </c>
      <c r="F135" s="130" t="s">
        <v>2302</v>
      </c>
      <c r="I135" s="123"/>
      <c r="J135" s="131">
        <f>BK135</f>
        <v>0</v>
      </c>
      <c r="L135" s="120"/>
      <c r="M135" s="125"/>
      <c r="P135" s="126">
        <f>SUM(P136:P161)</f>
        <v>0</v>
      </c>
      <c r="R135" s="126">
        <f>SUM(R136:R161)</f>
        <v>0</v>
      </c>
      <c r="T135" s="127">
        <f>SUM(T136:T161)</f>
        <v>0</v>
      </c>
      <c r="AR135" s="121" t="s">
        <v>80</v>
      </c>
      <c r="AT135" s="128" t="s">
        <v>72</v>
      </c>
      <c r="AU135" s="128" t="s">
        <v>82</v>
      </c>
      <c r="AY135" s="121" t="s">
        <v>174</v>
      </c>
      <c r="BK135" s="129">
        <f>SUM(BK136:BK161)</f>
        <v>0</v>
      </c>
    </row>
    <row r="136" spans="2:65" s="1" customFormat="1" ht="16.5" customHeight="1">
      <c r="B136" s="32"/>
      <c r="C136" s="132" t="s">
        <v>342</v>
      </c>
      <c r="D136" s="132" t="s">
        <v>176</v>
      </c>
      <c r="E136" s="133" t="s">
        <v>2256</v>
      </c>
      <c r="F136" s="134" t="s">
        <v>2257</v>
      </c>
      <c r="G136" s="135" t="s">
        <v>812</v>
      </c>
      <c r="H136" s="136">
        <v>1</v>
      </c>
      <c r="I136" s="137"/>
      <c r="J136" s="138">
        <f>ROUND(I136*H136,2)</f>
        <v>0</v>
      </c>
      <c r="K136" s="134" t="s">
        <v>218</v>
      </c>
      <c r="L136" s="32"/>
      <c r="M136" s="139" t="s">
        <v>21</v>
      </c>
      <c r="N136" s="140" t="s">
        <v>44</v>
      </c>
      <c r="P136" s="141">
        <f>O136*H136</f>
        <v>0</v>
      </c>
      <c r="Q136" s="141">
        <v>0</v>
      </c>
      <c r="R136" s="141">
        <f>Q136*H136</f>
        <v>0</v>
      </c>
      <c r="S136" s="141">
        <v>0</v>
      </c>
      <c r="T136" s="142">
        <f>S136*H136</f>
        <v>0</v>
      </c>
      <c r="AR136" s="143" t="s">
        <v>180</v>
      </c>
      <c r="AT136" s="143" t="s">
        <v>176</v>
      </c>
      <c r="AU136" s="143" t="s">
        <v>108</v>
      </c>
      <c r="AY136" s="17" t="s">
        <v>174</v>
      </c>
      <c r="BE136" s="144">
        <f>IF(N136="základní",J136,0)</f>
        <v>0</v>
      </c>
      <c r="BF136" s="144">
        <f>IF(N136="snížená",J136,0)</f>
        <v>0</v>
      </c>
      <c r="BG136" s="144">
        <f>IF(N136="zákl. přenesená",J136,0)</f>
        <v>0</v>
      </c>
      <c r="BH136" s="144">
        <f>IF(N136="sníž. přenesená",J136,0)</f>
        <v>0</v>
      </c>
      <c r="BI136" s="144">
        <f>IF(N136="nulová",J136,0)</f>
        <v>0</v>
      </c>
      <c r="BJ136" s="17" t="s">
        <v>80</v>
      </c>
      <c r="BK136" s="144">
        <f>ROUND(I136*H136,2)</f>
        <v>0</v>
      </c>
      <c r="BL136" s="17" t="s">
        <v>180</v>
      </c>
      <c r="BM136" s="143" t="s">
        <v>819</v>
      </c>
    </row>
    <row r="137" spans="2:65" s="1" customFormat="1" ht="97.5">
      <c r="B137" s="32"/>
      <c r="D137" s="150" t="s">
        <v>220</v>
      </c>
      <c r="F137" s="170" t="s">
        <v>2258</v>
      </c>
      <c r="I137" s="147"/>
      <c r="L137" s="32"/>
      <c r="M137" s="148"/>
      <c r="T137" s="53"/>
      <c r="AT137" s="17" t="s">
        <v>220</v>
      </c>
      <c r="AU137" s="17" t="s">
        <v>108</v>
      </c>
    </row>
    <row r="138" spans="2:65" s="1" customFormat="1" ht="16.5" customHeight="1">
      <c r="B138" s="32"/>
      <c r="C138" s="132" t="s">
        <v>7</v>
      </c>
      <c r="D138" s="132" t="s">
        <v>176</v>
      </c>
      <c r="E138" s="133" t="s">
        <v>2259</v>
      </c>
      <c r="F138" s="134" t="s">
        <v>2260</v>
      </c>
      <c r="G138" s="135" t="s">
        <v>812</v>
      </c>
      <c r="H138" s="136">
        <v>40</v>
      </c>
      <c r="I138" s="137"/>
      <c r="J138" s="138">
        <f>ROUND(I138*H138,2)</f>
        <v>0</v>
      </c>
      <c r="K138" s="134" t="s">
        <v>218</v>
      </c>
      <c r="L138" s="32"/>
      <c r="M138" s="139" t="s">
        <v>21</v>
      </c>
      <c r="N138" s="140" t="s">
        <v>44</v>
      </c>
      <c r="P138" s="141">
        <f>O138*H138</f>
        <v>0</v>
      </c>
      <c r="Q138" s="141">
        <v>0</v>
      </c>
      <c r="R138" s="141">
        <f>Q138*H138</f>
        <v>0</v>
      </c>
      <c r="S138" s="141">
        <v>0</v>
      </c>
      <c r="T138" s="142">
        <f>S138*H138</f>
        <v>0</v>
      </c>
      <c r="AR138" s="143" t="s">
        <v>180</v>
      </c>
      <c r="AT138" s="143" t="s">
        <v>176</v>
      </c>
      <c r="AU138" s="143" t="s">
        <v>108</v>
      </c>
      <c r="AY138" s="17" t="s">
        <v>174</v>
      </c>
      <c r="BE138" s="144">
        <f>IF(N138="základní",J138,0)</f>
        <v>0</v>
      </c>
      <c r="BF138" s="144">
        <f>IF(N138="snížená",J138,0)</f>
        <v>0</v>
      </c>
      <c r="BG138" s="144">
        <f>IF(N138="zákl. přenesená",J138,0)</f>
        <v>0</v>
      </c>
      <c r="BH138" s="144">
        <f>IF(N138="sníž. přenesená",J138,0)</f>
        <v>0</v>
      </c>
      <c r="BI138" s="144">
        <f>IF(N138="nulová",J138,0)</f>
        <v>0</v>
      </c>
      <c r="BJ138" s="17" t="s">
        <v>80</v>
      </c>
      <c r="BK138" s="144">
        <f>ROUND(I138*H138,2)</f>
        <v>0</v>
      </c>
      <c r="BL138" s="17" t="s">
        <v>180</v>
      </c>
      <c r="BM138" s="143" t="s">
        <v>827</v>
      </c>
    </row>
    <row r="139" spans="2:65" s="1" customFormat="1" ht="24.2" customHeight="1">
      <c r="B139" s="32"/>
      <c r="C139" s="132" t="s">
        <v>352</v>
      </c>
      <c r="D139" s="132" t="s">
        <v>176</v>
      </c>
      <c r="E139" s="133" t="s">
        <v>2261</v>
      </c>
      <c r="F139" s="134" t="s">
        <v>2262</v>
      </c>
      <c r="G139" s="135" t="s">
        <v>812</v>
      </c>
      <c r="H139" s="136">
        <v>1</v>
      </c>
      <c r="I139" s="137"/>
      <c r="J139" s="138">
        <f>ROUND(I139*H139,2)</f>
        <v>0</v>
      </c>
      <c r="K139" s="134" t="s">
        <v>218</v>
      </c>
      <c r="L139" s="32"/>
      <c r="M139" s="139" t="s">
        <v>21</v>
      </c>
      <c r="N139" s="140" t="s">
        <v>44</v>
      </c>
      <c r="P139" s="141">
        <f>O139*H139</f>
        <v>0</v>
      </c>
      <c r="Q139" s="141">
        <v>0</v>
      </c>
      <c r="R139" s="141">
        <f>Q139*H139</f>
        <v>0</v>
      </c>
      <c r="S139" s="141">
        <v>0</v>
      </c>
      <c r="T139" s="142">
        <f>S139*H139</f>
        <v>0</v>
      </c>
      <c r="AR139" s="143" t="s">
        <v>180</v>
      </c>
      <c r="AT139" s="143" t="s">
        <v>176</v>
      </c>
      <c r="AU139" s="143" t="s">
        <v>108</v>
      </c>
      <c r="AY139" s="17" t="s">
        <v>174</v>
      </c>
      <c r="BE139" s="144">
        <f>IF(N139="základní",J139,0)</f>
        <v>0</v>
      </c>
      <c r="BF139" s="144">
        <f>IF(N139="snížená",J139,0)</f>
        <v>0</v>
      </c>
      <c r="BG139" s="144">
        <f>IF(N139="zákl. přenesená",J139,0)</f>
        <v>0</v>
      </c>
      <c r="BH139" s="144">
        <f>IF(N139="sníž. přenesená",J139,0)</f>
        <v>0</v>
      </c>
      <c r="BI139" s="144">
        <f>IF(N139="nulová",J139,0)</f>
        <v>0</v>
      </c>
      <c r="BJ139" s="17" t="s">
        <v>80</v>
      </c>
      <c r="BK139" s="144">
        <f>ROUND(I139*H139,2)</f>
        <v>0</v>
      </c>
      <c r="BL139" s="17" t="s">
        <v>180</v>
      </c>
      <c r="BM139" s="143" t="s">
        <v>835</v>
      </c>
    </row>
    <row r="140" spans="2:65" s="1" customFormat="1" ht="19.5">
      <c r="B140" s="32"/>
      <c r="D140" s="150" t="s">
        <v>220</v>
      </c>
      <c r="F140" s="170" t="s">
        <v>2263</v>
      </c>
      <c r="I140" s="147"/>
      <c r="L140" s="32"/>
      <c r="M140" s="148"/>
      <c r="T140" s="53"/>
      <c r="AT140" s="17" t="s">
        <v>220</v>
      </c>
      <c r="AU140" s="17" t="s">
        <v>108</v>
      </c>
    </row>
    <row r="141" spans="2:65" s="1" customFormat="1" ht="16.5" customHeight="1">
      <c r="B141" s="32"/>
      <c r="C141" s="132" t="s">
        <v>360</v>
      </c>
      <c r="D141" s="132" t="s">
        <v>176</v>
      </c>
      <c r="E141" s="133" t="s">
        <v>2264</v>
      </c>
      <c r="F141" s="134" t="s">
        <v>2265</v>
      </c>
      <c r="G141" s="135" t="s">
        <v>812</v>
      </c>
      <c r="H141" s="136">
        <v>12</v>
      </c>
      <c r="I141" s="137"/>
      <c r="J141" s="138">
        <f>ROUND(I141*H141,2)</f>
        <v>0</v>
      </c>
      <c r="K141" s="134" t="s">
        <v>218</v>
      </c>
      <c r="L141" s="32"/>
      <c r="M141" s="139" t="s">
        <v>21</v>
      </c>
      <c r="N141" s="140" t="s">
        <v>44</v>
      </c>
      <c r="P141" s="141">
        <f>O141*H141</f>
        <v>0</v>
      </c>
      <c r="Q141" s="141">
        <v>0</v>
      </c>
      <c r="R141" s="141">
        <f>Q141*H141</f>
        <v>0</v>
      </c>
      <c r="S141" s="141">
        <v>0</v>
      </c>
      <c r="T141" s="142">
        <f>S141*H141</f>
        <v>0</v>
      </c>
      <c r="AR141" s="143" t="s">
        <v>180</v>
      </c>
      <c r="AT141" s="143" t="s">
        <v>176</v>
      </c>
      <c r="AU141" s="143" t="s">
        <v>108</v>
      </c>
      <c r="AY141" s="17" t="s">
        <v>174</v>
      </c>
      <c r="BE141" s="144">
        <f>IF(N141="základní",J141,0)</f>
        <v>0</v>
      </c>
      <c r="BF141" s="144">
        <f>IF(N141="snížená",J141,0)</f>
        <v>0</v>
      </c>
      <c r="BG141" s="144">
        <f>IF(N141="zákl. přenesená",J141,0)</f>
        <v>0</v>
      </c>
      <c r="BH141" s="144">
        <f>IF(N141="sníž. přenesená",J141,0)</f>
        <v>0</v>
      </c>
      <c r="BI141" s="144">
        <f>IF(N141="nulová",J141,0)</f>
        <v>0</v>
      </c>
      <c r="BJ141" s="17" t="s">
        <v>80</v>
      </c>
      <c r="BK141" s="144">
        <f>ROUND(I141*H141,2)</f>
        <v>0</v>
      </c>
      <c r="BL141" s="17" t="s">
        <v>180</v>
      </c>
      <c r="BM141" s="143" t="s">
        <v>847</v>
      </c>
    </row>
    <row r="142" spans="2:65" s="1" customFormat="1" ht="16.5" customHeight="1">
      <c r="B142" s="32"/>
      <c r="C142" s="132" t="s">
        <v>367</v>
      </c>
      <c r="D142" s="132" t="s">
        <v>176</v>
      </c>
      <c r="E142" s="133" t="s">
        <v>2266</v>
      </c>
      <c r="F142" s="134" t="s">
        <v>2267</v>
      </c>
      <c r="G142" s="135" t="s">
        <v>812</v>
      </c>
      <c r="H142" s="136">
        <v>24</v>
      </c>
      <c r="I142" s="137"/>
      <c r="J142" s="138">
        <f>ROUND(I142*H142,2)</f>
        <v>0</v>
      </c>
      <c r="K142" s="134" t="s">
        <v>218</v>
      </c>
      <c r="L142" s="32"/>
      <c r="M142" s="139" t="s">
        <v>21</v>
      </c>
      <c r="N142" s="140" t="s">
        <v>44</v>
      </c>
      <c r="P142" s="141">
        <f>O142*H142</f>
        <v>0</v>
      </c>
      <c r="Q142" s="141">
        <v>0</v>
      </c>
      <c r="R142" s="141">
        <f>Q142*H142</f>
        <v>0</v>
      </c>
      <c r="S142" s="141">
        <v>0</v>
      </c>
      <c r="T142" s="142">
        <f>S142*H142</f>
        <v>0</v>
      </c>
      <c r="AR142" s="143" t="s">
        <v>180</v>
      </c>
      <c r="AT142" s="143" t="s">
        <v>176</v>
      </c>
      <c r="AU142" s="143" t="s">
        <v>108</v>
      </c>
      <c r="AY142" s="17" t="s">
        <v>174</v>
      </c>
      <c r="BE142" s="144">
        <f>IF(N142="základní",J142,0)</f>
        <v>0</v>
      </c>
      <c r="BF142" s="144">
        <f>IF(N142="snížená",J142,0)</f>
        <v>0</v>
      </c>
      <c r="BG142" s="144">
        <f>IF(N142="zákl. přenesená",J142,0)</f>
        <v>0</v>
      </c>
      <c r="BH142" s="144">
        <f>IF(N142="sníž. přenesená",J142,0)</f>
        <v>0</v>
      </c>
      <c r="BI142" s="144">
        <f>IF(N142="nulová",J142,0)</f>
        <v>0</v>
      </c>
      <c r="BJ142" s="17" t="s">
        <v>80</v>
      </c>
      <c r="BK142" s="144">
        <f>ROUND(I142*H142,2)</f>
        <v>0</v>
      </c>
      <c r="BL142" s="17" t="s">
        <v>180</v>
      </c>
      <c r="BM142" s="143" t="s">
        <v>857</v>
      </c>
    </row>
    <row r="143" spans="2:65" s="1" customFormat="1" ht="33" customHeight="1">
      <c r="B143" s="32"/>
      <c r="C143" s="132" t="s">
        <v>372</v>
      </c>
      <c r="D143" s="132" t="s">
        <v>176</v>
      </c>
      <c r="E143" s="133" t="s">
        <v>2268</v>
      </c>
      <c r="F143" s="134" t="s">
        <v>2269</v>
      </c>
      <c r="G143" s="135" t="s">
        <v>812</v>
      </c>
      <c r="H143" s="136">
        <v>3</v>
      </c>
      <c r="I143" s="137"/>
      <c r="J143" s="138">
        <f>ROUND(I143*H143,2)</f>
        <v>0</v>
      </c>
      <c r="K143" s="134" t="s">
        <v>218</v>
      </c>
      <c r="L143" s="32"/>
      <c r="M143" s="139" t="s">
        <v>21</v>
      </c>
      <c r="N143" s="140" t="s">
        <v>44</v>
      </c>
      <c r="P143" s="141">
        <f>O143*H143</f>
        <v>0</v>
      </c>
      <c r="Q143" s="141">
        <v>0</v>
      </c>
      <c r="R143" s="141">
        <f>Q143*H143</f>
        <v>0</v>
      </c>
      <c r="S143" s="141">
        <v>0</v>
      </c>
      <c r="T143" s="142">
        <f>S143*H143</f>
        <v>0</v>
      </c>
      <c r="AR143" s="143" t="s">
        <v>180</v>
      </c>
      <c r="AT143" s="143" t="s">
        <v>176</v>
      </c>
      <c r="AU143" s="143" t="s">
        <v>108</v>
      </c>
      <c r="AY143" s="17" t="s">
        <v>174</v>
      </c>
      <c r="BE143" s="144">
        <f>IF(N143="základní",J143,0)</f>
        <v>0</v>
      </c>
      <c r="BF143" s="144">
        <f>IF(N143="snížená",J143,0)</f>
        <v>0</v>
      </c>
      <c r="BG143" s="144">
        <f>IF(N143="zákl. přenesená",J143,0)</f>
        <v>0</v>
      </c>
      <c r="BH143" s="144">
        <f>IF(N143="sníž. přenesená",J143,0)</f>
        <v>0</v>
      </c>
      <c r="BI143" s="144">
        <f>IF(N143="nulová",J143,0)</f>
        <v>0</v>
      </c>
      <c r="BJ143" s="17" t="s">
        <v>80</v>
      </c>
      <c r="BK143" s="144">
        <f>ROUND(I143*H143,2)</f>
        <v>0</v>
      </c>
      <c r="BL143" s="17" t="s">
        <v>180</v>
      </c>
      <c r="BM143" s="143" t="s">
        <v>881</v>
      </c>
    </row>
    <row r="144" spans="2:65" s="1" customFormat="1" ht="19.5">
      <c r="B144" s="32"/>
      <c r="D144" s="150" t="s">
        <v>220</v>
      </c>
      <c r="F144" s="170" t="s">
        <v>2270</v>
      </c>
      <c r="I144" s="147"/>
      <c r="L144" s="32"/>
      <c r="M144" s="148"/>
      <c r="T144" s="53"/>
      <c r="AT144" s="17" t="s">
        <v>220</v>
      </c>
      <c r="AU144" s="17" t="s">
        <v>108</v>
      </c>
    </row>
    <row r="145" spans="2:65" s="1" customFormat="1" ht="21.75" customHeight="1">
      <c r="B145" s="32"/>
      <c r="C145" s="132" t="s">
        <v>381</v>
      </c>
      <c r="D145" s="132" t="s">
        <v>176</v>
      </c>
      <c r="E145" s="133" t="s">
        <v>2271</v>
      </c>
      <c r="F145" s="134" t="s">
        <v>2272</v>
      </c>
      <c r="G145" s="135" t="s">
        <v>812</v>
      </c>
      <c r="H145" s="136">
        <v>9</v>
      </c>
      <c r="I145" s="137"/>
      <c r="J145" s="138">
        <f>ROUND(I145*H145,2)</f>
        <v>0</v>
      </c>
      <c r="K145" s="134" t="s">
        <v>218</v>
      </c>
      <c r="L145" s="32"/>
      <c r="M145" s="139" t="s">
        <v>21</v>
      </c>
      <c r="N145" s="140" t="s">
        <v>44</v>
      </c>
      <c r="P145" s="141">
        <f>O145*H145</f>
        <v>0</v>
      </c>
      <c r="Q145" s="141">
        <v>0</v>
      </c>
      <c r="R145" s="141">
        <f>Q145*H145</f>
        <v>0</v>
      </c>
      <c r="S145" s="141">
        <v>0</v>
      </c>
      <c r="T145" s="142">
        <f>S145*H145</f>
        <v>0</v>
      </c>
      <c r="AR145" s="143" t="s">
        <v>180</v>
      </c>
      <c r="AT145" s="143" t="s">
        <v>176</v>
      </c>
      <c r="AU145" s="143" t="s">
        <v>108</v>
      </c>
      <c r="AY145" s="17" t="s">
        <v>174</v>
      </c>
      <c r="BE145" s="144">
        <f>IF(N145="základní",J145,0)</f>
        <v>0</v>
      </c>
      <c r="BF145" s="144">
        <f>IF(N145="snížená",J145,0)</f>
        <v>0</v>
      </c>
      <c r="BG145" s="144">
        <f>IF(N145="zákl. přenesená",J145,0)</f>
        <v>0</v>
      </c>
      <c r="BH145" s="144">
        <f>IF(N145="sníž. přenesená",J145,0)</f>
        <v>0</v>
      </c>
      <c r="BI145" s="144">
        <f>IF(N145="nulová",J145,0)</f>
        <v>0</v>
      </c>
      <c r="BJ145" s="17" t="s">
        <v>80</v>
      </c>
      <c r="BK145" s="144">
        <f>ROUND(I145*H145,2)</f>
        <v>0</v>
      </c>
      <c r="BL145" s="17" t="s">
        <v>180</v>
      </c>
      <c r="BM145" s="143" t="s">
        <v>892</v>
      </c>
    </row>
    <row r="146" spans="2:65" s="1" customFormat="1" ht="24.2" customHeight="1">
      <c r="B146" s="32"/>
      <c r="C146" s="132" t="s">
        <v>397</v>
      </c>
      <c r="D146" s="132" t="s">
        <v>176</v>
      </c>
      <c r="E146" s="133" t="s">
        <v>2273</v>
      </c>
      <c r="F146" s="134" t="s">
        <v>2274</v>
      </c>
      <c r="G146" s="135" t="s">
        <v>812</v>
      </c>
      <c r="H146" s="136">
        <v>2</v>
      </c>
      <c r="I146" s="137"/>
      <c r="J146" s="138">
        <f>ROUND(I146*H146,2)</f>
        <v>0</v>
      </c>
      <c r="K146" s="134" t="s">
        <v>218</v>
      </c>
      <c r="L146" s="32"/>
      <c r="M146" s="139" t="s">
        <v>21</v>
      </c>
      <c r="N146" s="140" t="s">
        <v>44</v>
      </c>
      <c r="P146" s="141">
        <f>O146*H146</f>
        <v>0</v>
      </c>
      <c r="Q146" s="141">
        <v>0</v>
      </c>
      <c r="R146" s="141">
        <f>Q146*H146</f>
        <v>0</v>
      </c>
      <c r="S146" s="141">
        <v>0</v>
      </c>
      <c r="T146" s="142">
        <f>S146*H146</f>
        <v>0</v>
      </c>
      <c r="AR146" s="143" t="s">
        <v>180</v>
      </c>
      <c r="AT146" s="143" t="s">
        <v>176</v>
      </c>
      <c r="AU146" s="143" t="s">
        <v>108</v>
      </c>
      <c r="AY146" s="17" t="s">
        <v>174</v>
      </c>
      <c r="BE146" s="144">
        <f>IF(N146="základní",J146,0)</f>
        <v>0</v>
      </c>
      <c r="BF146" s="144">
        <f>IF(N146="snížená",J146,0)</f>
        <v>0</v>
      </c>
      <c r="BG146" s="144">
        <f>IF(N146="zákl. přenesená",J146,0)</f>
        <v>0</v>
      </c>
      <c r="BH146" s="144">
        <f>IF(N146="sníž. přenesená",J146,0)</f>
        <v>0</v>
      </c>
      <c r="BI146" s="144">
        <f>IF(N146="nulová",J146,0)</f>
        <v>0</v>
      </c>
      <c r="BJ146" s="17" t="s">
        <v>80</v>
      </c>
      <c r="BK146" s="144">
        <f>ROUND(I146*H146,2)</f>
        <v>0</v>
      </c>
      <c r="BL146" s="17" t="s">
        <v>180</v>
      </c>
      <c r="BM146" s="143" t="s">
        <v>903</v>
      </c>
    </row>
    <row r="147" spans="2:65" s="1" customFormat="1" ht="24.2" customHeight="1">
      <c r="B147" s="32"/>
      <c r="C147" s="132" t="s">
        <v>407</v>
      </c>
      <c r="D147" s="132" t="s">
        <v>176</v>
      </c>
      <c r="E147" s="133" t="s">
        <v>2275</v>
      </c>
      <c r="F147" s="134" t="s">
        <v>2276</v>
      </c>
      <c r="G147" s="135" t="s">
        <v>812</v>
      </c>
      <c r="H147" s="136">
        <v>1</v>
      </c>
      <c r="I147" s="137"/>
      <c r="J147" s="138">
        <f>ROUND(I147*H147,2)</f>
        <v>0</v>
      </c>
      <c r="K147" s="134" t="s">
        <v>218</v>
      </c>
      <c r="L147" s="32"/>
      <c r="M147" s="139" t="s">
        <v>21</v>
      </c>
      <c r="N147" s="140" t="s">
        <v>44</v>
      </c>
      <c r="P147" s="141">
        <f>O147*H147</f>
        <v>0</v>
      </c>
      <c r="Q147" s="141">
        <v>0</v>
      </c>
      <c r="R147" s="141">
        <f>Q147*H147</f>
        <v>0</v>
      </c>
      <c r="S147" s="141">
        <v>0</v>
      </c>
      <c r="T147" s="142">
        <f>S147*H147</f>
        <v>0</v>
      </c>
      <c r="AR147" s="143" t="s">
        <v>180</v>
      </c>
      <c r="AT147" s="143" t="s">
        <v>176</v>
      </c>
      <c r="AU147" s="143" t="s">
        <v>108</v>
      </c>
      <c r="AY147" s="17" t="s">
        <v>174</v>
      </c>
      <c r="BE147" s="144">
        <f>IF(N147="základní",J147,0)</f>
        <v>0</v>
      </c>
      <c r="BF147" s="144">
        <f>IF(N147="snížená",J147,0)</f>
        <v>0</v>
      </c>
      <c r="BG147" s="144">
        <f>IF(N147="zákl. přenesená",J147,0)</f>
        <v>0</v>
      </c>
      <c r="BH147" s="144">
        <f>IF(N147="sníž. přenesená",J147,0)</f>
        <v>0</v>
      </c>
      <c r="BI147" s="144">
        <f>IF(N147="nulová",J147,0)</f>
        <v>0</v>
      </c>
      <c r="BJ147" s="17" t="s">
        <v>80</v>
      </c>
      <c r="BK147" s="144">
        <f>ROUND(I147*H147,2)</f>
        <v>0</v>
      </c>
      <c r="BL147" s="17" t="s">
        <v>180</v>
      </c>
      <c r="BM147" s="143" t="s">
        <v>913</v>
      </c>
    </row>
    <row r="148" spans="2:65" s="1" customFormat="1" ht="16.5" customHeight="1">
      <c r="B148" s="32"/>
      <c r="C148" s="132" t="s">
        <v>417</v>
      </c>
      <c r="D148" s="132" t="s">
        <v>176</v>
      </c>
      <c r="E148" s="133" t="s">
        <v>2277</v>
      </c>
      <c r="F148" s="134" t="s">
        <v>2278</v>
      </c>
      <c r="G148" s="135" t="s">
        <v>812</v>
      </c>
      <c r="H148" s="136">
        <v>1</v>
      </c>
      <c r="I148" s="137"/>
      <c r="J148" s="138">
        <f>ROUND(I148*H148,2)</f>
        <v>0</v>
      </c>
      <c r="K148" s="134" t="s">
        <v>218</v>
      </c>
      <c r="L148" s="32"/>
      <c r="M148" s="139" t="s">
        <v>21</v>
      </c>
      <c r="N148" s="140" t="s">
        <v>44</v>
      </c>
      <c r="P148" s="141">
        <f>O148*H148</f>
        <v>0</v>
      </c>
      <c r="Q148" s="141">
        <v>0</v>
      </c>
      <c r="R148" s="141">
        <f>Q148*H148</f>
        <v>0</v>
      </c>
      <c r="S148" s="141">
        <v>0</v>
      </c>
      <c r="T148" s="142">
        <f>S148*H148</f>
        <v>0</v>
      </c>
      <c r="AR148" s="143" t="s">
        <v>180</v>
      </c>
      <c r="AT148" s="143" t="s">
        <v>176</v>
      </c>
      <c r="AU148" s="143" t="s">
        <v>108</v>
      </c>
      <c r="AY148" s="17" t="s">
        <v>174</v>
      </c>
      <c r="BE148" s="144">
        <f>IF(N148="základní",J148,0)</f>
        <v>0</v>
      </c>
      <c r="BF148" s="144">
        <f>IF(N148="snížená",J148,0)</f>
        <v>0</v>
      </c>
      <c r="BG148" s="144">
        <f>IF(N148="zákl. přenesená",J148,0)</f>
        <v>0</v>
      </c>
      <c r="BH148" s="144">
        <f>IF(N148="sníž. přenesená",J148,0)</f>
        <v>0</v>
      </c>
      <c r="BI148" s="144">
        <f>IF(N148="nulová",J148,0)</f>
        <v>0</v>
      </c>
      <c r="BJ148" s="17" t="s">
        <v>80</v>
      </c>
      <c r="BK148" s="144">
        <f>ROUND(I148*H148,2)</f>
        <v>0</v>
      </c>
      <c r="BL148" s="17" t="s">
        <v>180</v>
      </c>
      <c r="BM148" s="143" t="s">
        <v>926</v>
      </c>
    </row>
    <row r="149" spans="2:65" s="1" customFormat="1" ht="24.2" customHeight="1">
      <c r="B149" s="32"/>
      <c r="C149" s="132" t="s">
        <v>428</v>
      </c>
      <c r="D149" s="132" t="s">
        <v>176</v>
      </c>
      <c r="E149" s="133" t="s">
        <v>2279</v>
      </c>
      <c r="F149" s="134" t="s">
        <v>2280</v>
      </c>
      <c r="G149" s="135" t="s">
        <v>812</v>
      </c>
      <c r="H149" s="136">
        <v>3</v>
      </c>
      <c r="I149" s="137"/>
      <c r="J149" s="138">
        <f>ROUND(I149*H149,2)</f>
        <v>0</v>
      </c>
      <c r="K149" s="134" t="s">
        <v>218</v>
      </c>
      <c r="L149" s="32"/>
      <c r="M149" s="139" t="s">
        <v>21</v>
      </c>
      <c r="N149" s="140" t="s">
        <v>44</v>
      </c>
      <c r="P149" s="141">
        <f>O149*H149</f>
        <v>0</v>
      </c>
      <c r="Q149" s="141">
        <v>0</v>
      </c>
      <c r="R149" s="141">
        <f>Q149*H149</f>
        <v>0</v>
      </c>
      <c r="S149" s="141">
        <v>0</v>
      </c>
      <c r="T149" s="142">
        <f>S149*H149</f>
        <v>0</v>
      </c>
      <c r="AR149" s="143" t="s">
        <v>180</v>
      </c>
      <c r="AT149" s="143" t="s">
        <v>176</v>
      </c>
      <c r="AU149" s="143" t="s">
        <v>108</v>
      </c>
      <c r="AY149" s="17" t="s">
        <v>174</v>
      </c>
      <c r="BE149" s="144">
        <f>IF(N149="základní",J149,0)</f>
        <v>0</v>
      </c>
      <c r="BF149" s="144">
        <f>IF(N149="snížená",J149,0)</f>
        <v>0</v>
      </c>
      <c r="BG149" s="144">
        <f>IF(N149="zákl. přenesená",J149,0)</f>
        <v>0</v>
      </c>
      <c r="BH149" s="144">
        <f>IF(N149="sníž. přenesená",J149,0)</f>
        <v>0</v>
      </c>
      <c r="BI149" s="144">
        <f>IF(N149="nulová",J149,0)</f>
        <v>0</v>
      </c>
      <c r="BJ149" s="17" t="s">
        <v>80</v>
      </c>
      <c r="BK149" s="144">
        <f>ROUND(I149*H149,2)</f>
        <v>0</v>
      </c>
      <c r="BL149" s="17" t="s">
        <v>180</v>
      </c>
      <c r="BM149" s="143" t="s">
        <v>961</v>
      </c>
    </row>
    <row r="150" spans="2:65" s="1" customFormat="1" ht="243.75">
      <c r="B150" s="32"/>
      <c r="D150" s="150" t="s">
        <v>220</v>
      </c>
      <c r="F150" s="170" t="s">
        <v>2281</v>
      </c>
      <c r="I150" s="147"/>
      <c r="L150" s="32"/>
      <c r="M150" s="148"/>
      <c r="T150" s="53"/>
      <c r="AT150" s="17" t="s">
        <v>220</v>
      </c>
      <c r="AU150" s="17" t="s">
        <v>108</v>
      </c>
    </row>
    <row r="151" spans="2:65" s="1" customFormat="1" ht="24.2" customHeight="1">
      <c r="B151" s="32"/>
      <c r="C151" s="132" t="s">
        <v>436</v>
      </c>
      <c r="D151" s="132" t="s">
        <v>176</v>
      </c>
      <c r="E151" s="133" t="s">
        <v>2303</v>
      </c>
      <c r="F151" s="134" t="s">
        <v>2304</v>
      </c>
      <c r="G151" s="135" t="s">
        <v>812</v>
      </c>
      <c r="H151" s="136">
        <v>1</v>
      </c>
      <c r="I151" s="137"/>
      <c r="J151" s="138">
        <f t="shared" ref="J151:J157" si="10">ROUND(I151*H151,2)</f>
        <v>0</v>
      </c>
      <c r="K151" s="134" t="s">
        <v>218</v>
      </c>
      <c r="L151" s="32"/>
      <c r="M151" s="139" t="s">
        <v>21</v>
      </c>
      <c r="N151" s="140" t="s">
        <v>44</v>
      </c>
      <c r="P151" s="141">
        <f t="shared" ref="P151:P157" si="11">O151*H151</f>
        <v>0</v>
      </c>
      <c r="Q151" s="141">
        <v>0</v>
      </c>
      <c r="R151" s="141">
        <f t="shared" ref="R151:R157" si="12">Q151*H151</f>
        <v>0</v>
      </c>
      <c r="S151" s="141">
        <v>0</v>
      </c>
      <c r="T151" s="142">
        <f t="shared" ref="T151:T157" si="13">S151*H151</f>
        <v>0</v>
      </c>
      <c r="AR151" s="143" t="s">
        <v>180</v>
      </c>
      <c r="AT151" s="143" t="s">
        <v>176</v>
      </c>
      <c r="AU151" s="143" t="s">
        <v>108</v>
      </c>
      <c r="AY151" s="17" t="s">
        <v>174</v>
      </c>
      <c r="BE151" s="144">
        <f t="shared" ref="BE151:BE157" si="14">IF(N151="základní",J151,0)</f>
        <v>0</v>
      </c>
      <c r="BF151" s="144">
        <f t="shared" ref="BF151:BF157" si="15">IF(N151="snížená",J151,0)</f>
        <v>0</v>
      </c>
      <c r="BG151" s="144">
        <f t="shared" ref="BG151:BG157" si="16">IF(N151="zákl. přenesená",J151,0)</f>
        <v>0</v>
      </c>
      <c r="BH151" s="144">
        <f t="shared" ref="BH151:BH157" si="17">IF(N151="sníž. přenesená",J151,0)</f>
        <v>0</v>
      </c>
      <c r="BI151" s="144">
        <f t="shared" ref="BI151:BI157" si="18">IF(N151="nulová",J151,0)</f>
        <v>0</v>
      </c>
      <c r="BJ151" s="17" t="s">
        <v>80</v>
      </c>
      <c r="BK151" s="144">
        <f t="shared" ref="BK151:BK157" si="19">ROUND(I151*H151,2)</f>
        <v>0</v>
      </c>
      <c r="BL151" s="17" t="s">
        <v>180</v>
      </c>
      <c r="BM151" s="143" t="s">
        <v>971</v>
      </c>
    </row>
    <row r="152" spans="2:65" s="1" customFormat="1" ht="16.5" customHeight="1">
      <c r="B152" s="32"/>
      <c r="C152" s="132" t="s">
        <v>443</v>
      </c>
      <c r="D152" s="132" t="s">
        <v>176</v>
      </c>
      <c r="E152" s="133" t="s">
        <v>2282</v>
      </c>
      <c r="F152" s="134" t="s">
        <v>2283</v>
      </c>
      <c r="G152" s="135" t="s">
        <v>812</v>
      </c>
      <c r="H152" s="136">
        <v>35</v>
      </c>
      <c r="I152" s="137"/>
      <c r="J152" s="138">
        <f t="shared" si="10"/>
        <v>0</v>
      </c>
      <c r="K152" s="134" t="s">
        <v>218</v>
      </c>
      <c r="L152" s="32"/>
      <c r="M152" s="139" t="s">
        <v>21</v>
      </c>
      <c r="N152" s="140" t="s">
        <v>44</v>
      </c>
      <c r="P152" s="141">
        <f t="shared" si="11"/>
        <v>0</v>
      </c>
      <c r="Q152" s="141">
        <v>0</v>
      </c>
      <c r="R152" s="141">
        <f t="shared" si="12"/>
        <v>0</v>
      </c>
      <c r="S152" s="141">
        <v>0</v>
      </c>
      <c r="T152" s="142">
        <f t="shared" si="13"/>
        <v>0</v>
      </c>
      <c r="AR152" s="143" t="s">
        <v>180</v>
      </c>
      <c r="AT152" s="143" t="s">
        <v>176</v>
      </c>
      <c r="AU152" s="143" t="s">
        <v>108</v>
      </c>
      <c r="AY152" s="17" t="s">
        <v>174</v>
      </c>
      <c r="BE152" s="144">
        <f t="shared" si="14"/>
        <v>0</v>
      </c>
      <c r="BF152" s="144">
        <f t="shared" si="15"/>
        <v>0</v>
      </c>
      <c r="BG152" s="144">
        <f t="shared" si="16"/>
        <v>0</v>
      </c>
      <c r="BH152" s="144">
        <f t="shared" si="17"/>
        <v>0</v>
      </c>
      <c r="BI152" s="144">
        <f t="shared" si="18"/>
        <v>0</v>
      </c>
      <c r="BJ152" s="17" t="s">
        <v>80</v>
      </c>
      <c r="BK152" s="144">
        <f t="shared" si="19"/>
        <v>0</v>
      </c>
      <c r="BL152" s="17" t="s">
        <v>180</v>
      </c>
      <c r="BM152" s="143" t="s">
        <v>981</v>
      </c>
    </row>
    <row r="153" spans="2:65" s="1" customFormat="1" ht="16.5" customHeight="1">
      <c r="B153" s="32"/>
      <c r="C153" s="132" t="s">
        <v>449</v>
      </c>
      <c r="D153" s="132" t="s">
        <v>176</v>
      </c>
      <c r="E153" s="133" t="s">
        <v>2284</v>
      </c>
      <c r="F153" s="134" t="s">
        <v>2285</v>
      </c>
      <c r="G153" s="135" t="s">
        <v>812</v>
      </c>
      <c r="H153" s="136">
        <v>70</v>
      </c>
      <c r="I153" s="137"/>
      <c r="J153" s="138">
        <f t="shared" si="10"/>
        <v>0</v>
      </c>
      <c r="K153" s="134" t="s">
        <v>218</v>
      </c>
      <c r="L153" s="32"/>
      <c r="M153" s="139" t="s">
        <v>21</v>
      </c>
      <c r="N153" s="140" t="s">
        <v>44</v>
      </c>
      <c r="P153" s="141">
        <f t="shared" si="11"/>
        <v>0</v>
      </c>
      <c r="Q153" s="141">
        <v>0</v>
      </c>
      <c r="R153" s="141">
        <f t="shared" si="12"/>
        <v>0</v>
      </c>
      <c r="S153" s="141">
        <v>0</v>
      </c>
      <c r="T153" s="142">
        <f t="shared" si="13"/>
        <v>0</v>
      </c>
      <c r="AR153" s="143" t="s">
        <v>180</v>
      </c>
      <c r="AT153" s="143" t="s">
        <v>176</v>
      </c>
      <c r="AU153" s="143" t="s">
        <v>108</v>
      </c>
      <c r="AY153" s="17" t="s">
        <v>174</v>
      </c>
      <c r="BE153" s="144">
        <f t="shared" si="14"/>
        <v>0</v>
      </c>
      <c r="BF153" s="144">
        <f t="shared" si="15"/>
        <v>0</v>
      </c>
      <c r="BG153" s="144">
        <f t="shared" si="16"/>
        <v>0</v>
      </c>
      <c r="BH153" s="144">
        <f t="shared" si="17"/>
        <v>0</v>
      </c>
      <c r="BI153" s="144">
        <f t="shared" si="18"/>
        <v>0</v>
      </c>
      <c r="BJ153" s="17" t="s">
        <v>80</v>
      </c>
      <c r="BK153" s="144">
        <f t="shared" si="19"/>
        <v>0</v>
      </c>
      <c r="BL153" s="17" t="s">
        <v>180</v>
      </c>
      <c r="BM153" s="143" t="s">
        <v>990</v>
      </c>
    </row>
    <row r="154" spans="2:65" s="1" customFormat="1" ht="16.5" customHeight="1">
      <c r="B154" s="32"/>
      <c r="C154" s="132" t="s">
        <v>458</v>
      </c>
      <c r="D154" s="132" t="s">
        <v>176</v>
      </c>
      <c r="E154" s="133" t="s">
        <v>2286</v>
      </c>
      <c r="F154" s="134" t="s">
        <v>2287</v>
      </c>
      <c r="G154" s="135" t="s">
        <v>812</v>
      </c>
      <c r="H154" s="136">
        <v>35</v>
      </c>
      <c r="I154" s="137"/>
      <c r="J154" s="138">
        <f t="shared" si="10"/>
        <v>0</v>
      </c>
      <c r="K154" s="134" t="s">
        <v>218</v>
      </c>
      <c r="L154" s="32"/>
      <c r="M154" s="139" t="s">
        <v>21</v>
      </c>
      <c r="N154" s="140" t="s">
        <v>44</v>
      </c>
      <c r="P154" s="141">
        <f t="shared" si="11"/>
        <v>0</v>
      </c>
      <c r="Q154" s="141">
        <v>0</v>
      </c>
      <c r="R154" s="141">
        <f t="shared" si="12"/>
        <v>0</v>
      </c>
      <c r="S154" s="141">
        <v>0</v>
      </c>
      <c r="T154" s="142">
        <f t="shared" si="13"/>
        <v>0</v>
      </c>
      <c r="AR154" s="143" t="s">
        <v>180</v>
      </c>
      <c r="AT154" s="143" t="s">
        <v>176</v>
      </c>
      <c r="AU154" s="143" t="s">
        <v>108</v>
      </c>
      <c r="AY154" s="17" t="s">
        <v>174</v>
      </c>
      <c r="BE154" s="144">
        <f t="shared" si="14"/>
        <v>0</v>
      </c>
      <c r="BF154" s="144">
        <f t="shared" si="15"/>
        <v>0</v>
      </c>
      <c r="BG154" s="144">
        <f t="shared" si="16"/>
        <v>0</v>
      </c>
      <c r="BH154" s="144">
        <f t="shared" si="17"/>
        <v>0</v>
      </c>
      <c r="BI154" s="144">
        <f t="shared" si="18"/>
        <v>0</v>
      </c>
      <c r="BJ154" s="17" t="s">
        <v>80</v>
      </c>
      <c r="BK154" s="144">
        <f t="shared" si="19"/>
        <v>0</v>
      </c>
      <c r="BL154" s="17" t="s">
        <v>180</v>
      </c>
      <c r="BM154" s="143" t="s">
        <v>1001</v>
      </c>
    </row>
    <row r="155" spans="2:65" s="1" customFormat="1" ht="24.2" customHeight="1">
      <c r="B155" s="32"/>
      <c r="C155" s="132" t="s">
        <v>793</v>
      </c>
      <c r="D155" s="132" t="s">
        <v>176</v>
      </c>
      <c r="E155" s="133" t="s">
        <v>2288</v>
      </c>
      <c r="F155" s="134" t="s">
        <v>2289</v>
      </c>
      <c r="G155" s="135" t="s">
        <v>812</v>
      </c>
      <c r="H155" s="136">
        <v>2</v>
      </c>
      <c r="I155" s="137"/>
      <c r="J155" s="138">
        <f t="shared" si="10"/>
        <v>0</v>
      </c>
      <c r="K155" s="134" t="s">
        <v>218</v>
      </c>
      <c r="L155" s="32"/>
      <c r="M155" s="139" t="s">
        <v>21</v>
      </c>
      <c r="N155" s="140" t="s">
        <v>44</v>
      </c>
      <c r="P155" s="141">
        <f t="shared" si="11"/>
        <v>0</v>
      </c>
      <c r="Q155" s="141">
        <v>0</v>
      </c>
      <c r="R155" s="141">
        <f t="shared" si="12"/>
        <v>0</v>
      </c>
      <c r="S155" s="141">
        <v>0</v>
      </c>
      <c r="T155" s="142">
        <f t="shared" si="13"/>
        <v>0</v>
      </c>
      <c r="AR155" s="143" t="s">
        <v>180</v>
      </c>
      <c r="AT155" s="143" t="s">
        <v>176</v>
      </c>
      <c r="AU155" s="143" t="s">
        <v>108</v>
      </c>
      <c r="AY155" s="17" t="s">
        <v>174</v>
      </c>
      <c r="BE155" s="144">
        <f t="shared" si="14"/>
        <v>0</v>
      </c>
      <c r="BF155" s="144">
        <f t="shared" si="15"/>
        <v>0</v>
      </c>
      <c r="BG155" s="144">
        <f t="shared" si="16"/>
        <v>0</v>
      </c>
      <c r="BH155" s="144">
        <f t="shared" si="17"/>
        <v>0</v>
      </c>
      <c r="BI155" s="144">
        <f t="shared" si="18"/>
        <v>0</v>
      </c>
      <c r="BJ155" s="17" t="s">
        <v>80</v>
      </c>
      <c r="BK155" s="144">
        <f t="shared" si="19"/>
        <v>0</v>
      </c>
      <c r="BL155" s="17" t="s">
        <v>180</v>
      </c>
      <c r="BM155" s="143" t="s">
        <v>1008</v>
      </c>
    </row>
    <row r="156" spans="2:65" s="1" customFormat="1" ht="24.2" customHeight="1">
      <c r="B156" s="32"/>
      <c r="C156" s="132" t="s">
        <v>798</v>
      </c>
      <c r="D156" s="132" t="s">
        <v>176</v>
      </c>
      <c r="E156" s="133" t="s">
        <v>2290</v>
      </c>
      <c r="F156" s="134" t="s">
        <v>2291</v>
      </c>
      <c r="G156" s="135" t="s">
        <v>812</v>
      </c>
      <c r="H156" s="136">
        <v>2</v>
      </c>
      <c r="I156" s="137"/>
      <c r="J156" s="138">
        <f t="shared" si="10"/>
        <v>0</v>
      </c>
      <c r="K156" s="134" t="s">
        <v>218</v>
      </c>
      <c r="L156" s="32"/>
      <c r="M156" s="139" t="s">
        <v>21</v>
      </c>
      <c r="N156" s="140" t="s">
        <v>44</v>
      </c>
      <c r="P156" s="141">
        <f t="shared" si="11"/>
        <v>0</v>
      </c>
      <c r="Q156" s="141">
        <v>0</v>
      </c>
      <c r="R156" s="141">
        <f t="shared" si="12"/>
        <v>0</v>
      </c>
      <c r="S156" s="141">
        <v>0</v>
      </c>
      <c r="T156" s="142">
        <f t="shared" si="13"/>
        <v>0</v>
      </c>
      <c r="AR156" s="143" t="s">
        <v>180</v>
      </c>
      <c r="AT156" s="143" t="s">
        <v>176</v>
      </c>
      <c r="AU156" s="143" t="s">
        <v>108</v>
      </c>
      <c r="AY156" s="17" t="s">
        <v>174</v>
      </c>
      <c r="BE156" s="144">
        <f t="shared" si="14"/>
        <v>0</v>
      </c>
      <c r="BF156" s="144">
        <f t="shared" si="15"/>
        <v>0</v>
      </c>
      <c r="BG156" s="144">
        <f t="shared" si="16"/>
        <v>0</v>
      </c>
      <c r="BH156" s="144">
        <f t="shared" si="17"/>
        <v>0</v>
      </c>
      <c r="BI156" s="144">
        <f t="shared" si="18"/>
        <v>0</v>
      </c>
      <c r="BJ156" s="17" t="s">
        <v>80</v>
      </c>
      <c r="BK156" s="144">
        <f t="shared" si="19"/>
        <v>0</v>
      </c>
      <c r="BL156" s="17" t="s">
        <v>180</v>
      </c>
      <c r="BM156" s="143" t="s">
        <v>1042</v>
      </c>
    </row>
    <row r="157" spans="2:65" s="1" customFormat="1" ht="24.2" customHeight="1">
      <c r="B157" s="32"/>
      <c r="C157" s="132" t="s">
        <v>804</v>
      </c>
      <c r="D157" s="132" t="s">
        <v>176</v>
      </c>
      <c r="E157" s="133" t="s">
        <v>2292</v>
      </c>
      <c r="F157" s="134" t="s">
        <v>2293</v>
      </c>
      <c r="G157" s="135" t="s">
        <v>2294</v>
      </c>
      <c r="H157" s="136">
        <v>2</v>
      </c>
      <c r="I157" s="137"/>
      <c r="J157" s="138">
        <f t="shared" si="10"/>
        <v>0</v>
      </c>
      <c r="K157" s="134" t="s">
        <v>218</v>
      </c>
      <c r="L157" s="32"/>
      <c r="M157" s="139" t="s">
        <v>21</v>
      </c>
      <c r="N157" s="140" t="s">
        <v>44</v>
      </c>
      <c r="P157" s="141">
        <f t="shared" si="11"/>
        <v>0</v>
      </c>
      <c r="Q157" s="141">
        <v>0</v>
      </c>
      <c r="R157" s="141">
        <f t="shared" si="12"/>
        <v>0</v>
      </c>
      <c r="S157" s="141">
        <v>0</v>
      </c>
      <c r="T157" s="142">
        <f t="shared" si="13"/>
        <v>0</v>
      </c>
      <c r="AR157" s="143" t="s">
        <v>180</v>
      </c>
      <c r="AT157" s="143" t="s">
        <v>176</v>
      </c>
      <c r="AU157" s="143" t="s">
        <v>108</v>
      </c>
      <c r="AY157" s="17" t="s">
        <v>174</v>
      </c>
      <c r="BE157" s="144">
        <f t="shared" si="14"/>
        <v>0</v>
      </c>
      <c r="BF157" s="144">
        <f t="shared" si="15"/>
        <v>0</v>
      </c>
      <c r="BG157" s="144">
        <f t="shared" si="16"/>
        <v>0</v>
      </c>
      <c r="BH157" s="144">
        <f t="shared" si="17"/>
        <v>0</v>
      </c>
      <c r="BI157" s="144">
        <f t="shared" si="18"/>
        <v>0</v>
      </c>
      <c r="BJ157" s="17" t="s">
        <v>80</v>
      </c>
      <c r="BK157" s="144">
        <f t="shared" si="19"/>
        <v>0</v>
      </c>
      <c r="BL157" s="17" t="s">
        <v>180</v>
      </c>
      <c r="BM157" s="143" t="s">
        <v>1054</v>
      </c>
    </row>
    <row r="158" spans="2:65" s="1" customFormat="1" ht="117">
      <c r="B158" s="32"/>
      <c r="D158" s="150" t="s">
        <v>220</v>
      </c>
      <c r="F158" s="170" t="s">
        <v>2295</v>
      </c>
      <c r="I158" s="147"/>
      <c r="L158" s="32"/>
      <c r="M158" s="148"/>
      <c r="T158" s="53"/>
      <c r="AT158" s="17" t="s">
        <v>220</v>
      </c>
      <c r="AU158" s="17" t="s">
        <v>108</v>
      </c>
    </row>
    <row r="159" spans="2:65" s="1" customFormat="1" ht="24.2" customHeight="1">
      <c r="B159" s="32"/>
      <c r="C159" s="132" t="s">
        <v>809</v>
      </c>
      <c r="D159" s="132" t="s">
        <v>176</v>
      </c>
      <c r="E159" s="133" t="s">
        <v>2296</v>
      </c>
      <c r="F159" s="134" t="s">
        <v>2297</v>
      </c>
      <c r="G159" s="135" t="s">
        <v>2298</v>
      </c>
      <c r="H159" s="136">
        <v>1</v>
      </c>
      <c r="I159" s="137"/>
      <c r="J159" s="138">
        <f>ROUND(I159*H159,2)</f>
        <v>0</v>
      </c>
      <c r="K159" s="134" t="s">
        <v>218</v>
      </c>
      <c r="L159" s="32"/>
      <c r="M159" s="139" t="s">
        <v>21</v>
      </c>
      <c r="N159" s="140" t="s">
        <v>44</v>
      </c>
      <c r="P159" s="141">
        <f>O159*H159</f>
        <v>0</v>
      </c>
      <c r="Q159" s="141">
        <v>0</v>
      </c>
      <c r="R159" s="141">
        <f>Q159*H159</f>
        <v>0</v>
      </c>
      <c r="S159" s="141">
        <v>0</v>
      </c>
      <c r="T159" s="142">
        <f>S159*H159</f>
        <v>0</v>
      </c>
      <c r="AR159" s="143" t="s">
        <v>180</v>
      </c>
      <c r="AT159" s="143" t="s">
        <v>176</v>
      </c>
      <c r="AU159" s="143" t="s">
        <v>108</v>
      </c>
      <c r="AY159" s="17" t="s">
        <v>174</v>
      </c>
      <c r="BE159" s="144">
        <f>IF(N159="základní",J159,0)</f>
        <v>0</v>
      </c>
      <c r="BF159" s="144">
        <f>IF(N159="snížená",J159,0)</f>
        <v>0</v>
      </c>
      <c r="BG159" s="144">
        <f>IF(N159="zákl. přenesená",J159,0)</f>
        <v>0</v>
      </c>
      <c r="BH159" s="144">
        <f>IF(N159="sníž. přenesená",J159,0)</f>
        <v>0</v>
      </c>
      <c r="BI159" s="144">
        <f>IF(N159="nulová",J159,0)</f>
        <v>0</v>
      </c>
      <c r="BJ159" s="17" t="s">
        <v>80</v>
      </c>
      <c r="BK159" s="144">
        <f>ROUND(I159*H159,2)</f>
        <v>0</v>
      </c>
      <c r="BL159" s="17" t="s">
        <v>180</v>
      </c>
      <c r="BM159" s="143" t="s">
        <v>1064</v>
      </c>
    </row>
    <row r="160" spans="2:65" s="1" customFormat="1" ht="68.25">
      <c r="B160" s="32"/>
      <c r="D160" s="150" t="s">
        <v>220</v>
      </c>
      <c r="F160" s="170" t="s">
        <v>2299</v>
      </c>
      <c r="I160" s="147"/>
      <c r="L160" s="32"/>
      <c r="M160" s="148"/>
      <c r="T160" s="53"/>
      <c r="AT160" s="17" t="s">
        <v>220</v>
      </c>
      <c r="AU160" s="17" t="s">
        <v>108</v>
      </c>
    </row>
    <row r="161" spans="2:65" s="1" customFormat="1" ht="16.5" customHeight="1">
      <c r="B161" s="32"/>
      <c r="C161" s="132" t="s">
        <v>815</v>
      </c>
      <c r="D161" s="132" t="s">
        <v>176</v>
      </c>
      <c r="E161" s="133" t="s">
        <v>2300</v>
      </c>
      <c r="F161" s="134" t="s">
        <v>2301</v>
      </c>
      <c r="G161" s="135" t="s">
        <v>812</v>
      </c>
      <c r="H161" s="136">
        <v>1</v>
      </c>
      <c r="I161" s="137"/>
      <c r="J161" s="138">
        <f>ROUND(I161*H161,2)</f>
        <v>0</v>
      </c>
      <c r="K161" s="134" t="s">
        <v>218</v>
      </c>
      <c r="L161" s="32"/>
      <c r="M161" s="139" t="s">
        <v>21</v>
      </c>
      <c r="N161" s="140" t="s">
        <v>44</v>
      </c>
      <c r="P161" s="141">
        <f>O161*H161</f>
        <v>0</v>
      </c>
      <c r="Q161" s="141">
        <v>0</v>
      </c>
      <c r="R161" s="141">
        <f>Q161*H161</f>
        <v>0</v>
      </c>
      <c r="S161" s="141">
        <v>0</v>
      </c>
      <c r="T161" s="142">
        <f>S161*H161</f>
        <v>0</v>
      </c>
      <c r="AR161" s="143" t="s">
        <v>180</v>
      </c>
      <c r="AT161" s="143" t="s">
        <v>176</v>
      </c>
      <c r="AU161" s="143" t="s">
        <v>108</v>
      </c>
      <c r="AY161" s="17" t="s">
        <v>174</v>
      </c>
      <c r="BE161" s="144">
        <f>IF(N161="základní",J161,0)</f>
        <v>0</v>
      </c>
      <c r="BF161" s="144">
        <f>IF(N161="snížená",J161,0)</f>
        <v>0</v>
      </c>
      <c r="BG161" s="144">
        <f>IF(N161="zákl. přenesená",J161,0)</f>
        <v>0</v>
      </c>
      <c r="BH161" s="144">
        <f>IF(N161="sníž. přenesená",J161,0)</f>
        <v>0</v>
      </c>
      <c r="BI161" s="144">
        <f>IF(N161="nulová",J161,0)</f>
        <v>0</v>
      </c>
      <c r="BJ161" s="17" t="s">
        <v>80</v>
      </c>
      <c r="BK161" s="144">
        <f>ROUND(I161*H161,2)</f>
        <v>0</v>
      </c>
      <c r="BL161" s="17" t="s">
        <v>180</v>
      </c>
      <c r="BM161" s="143" t="s">
        <v>1079</v>
      </c>
    </row>
    <row r="162" spans="2:65" s="11" customFormat="1" ht="20.85" customHeight="1">
      <c r="B162" s="120"/>
      <c r="D162" s="121" t="s">
        <v>72</v>
      </c>
      <c r="E162" s="130" t="s">
        <v>1527</v>
      </c>
      <c r="F162" s="130" t="s">
        <v>2305</v>
      </c>
      <c r="I162" s="123"/>
      <c r="J162" s="131">
        <f>BK162</f>
        <v>0</v>
      </c>
      <c r="L162" s="120"/>
      <c r="M162" s="125"/>
      <c r="P162" s="126">
        <f>SUM(P163:P164)</f>
        <v>0</v>
      </c>
      <c r="R162" s="126">
        <f>SUM(R163:R164)</f>
        <v>0</v>
      </c>
      <c r="T162" s="127">
        <f>SUM(T163:T164)</f>
        <v>0</v>
      </c>
      <c r="AR162" s="121" t="s">
        <v>80</v>
      </c>
      <c r="AT162" s="128" t="s">
        <v>72</v>
      </c>
      <c r="AU162" s="128" t="s">
        <v>82</v>
      </c>
      <c r="AY162" s="121" t="s">
        <v>174</v>
      </c>
      <c r="BK162" s="129">
        <f>SUM(BK163:BK164)</f>
        <v>0</v>
      </c>
    </row>
    <row r="163" spans="2:65" s="1" customFormat="1" ht="24.2" customHeight="1">
      <c r="B163" s="32"/>
      <c r="C163" s="132" t="s">
        <v>819</v>
      </c>
      <c r="D163" s="132" t="s">
        <v>176</v>
      </c>
      <c r="E163" s="133" t="s">
        <v>2306</v>
      </c>
      <c r="F163" s="134" t="s">
        <v>2307</v>
      </c>
      <c r="G163" s="135" t="s">
        <v>812</v>
      </c>
      <c r="H163" s="136">
        <v>7</v>
      </c>
      <c r="I163" s="137"/>
      <c r="J163" s="138">
        <f>ROUND(I163*H163,2)</f>
        <v>0</v>
      </c>
      <c r="K163" s="134" t="s">
        <v>218</v>
      </c>
      <c r="L163" s="32"/>
      <c r="M163" s="139" t="s">
        <v>21</v>
      </c>
      <c r="N163" s="140" t="s">
        <v>44</v>
      </c>
      <c r="P163" s="141">
        <f>O163*H163</f>
        <v>0</v>
      </c>
      <c r="Q163" s="141">
        <v>0</v>
      </c>
      <c r="R163" s="141">
        <f>Q163*H163</f>
        <v>0</v>
      </c>
      <c r="S163" s="141">
        <v>0</v>
      </c>
      <c r="T163" s="142">
        <f>S163*H163</f>
        <v>0</v>
      </c>
      <c r="AR163" s="143" t="s">
        <v>180</v>
      </c>
      <c r="AT163" s="143" t="s">
        <v>176</v>
      </c>
      <c r="AU163" s="143" t="s">
        <v>108</v>
      </c>
      <c r="AY163" s="17" t="s">
        <v>174</v>
      </c>
      <c r="BE163" s="144">
        <f>IF(N163="základní",J163,0)</f>
        <v>0</v>
      </c>
      <c r="BF163" s="144">
        <f>IF(N163="snížená",J163,0)</f>
        <v>0</v>
      </c>
      <c r="BG163" s="144">
        <f>IF(N163="zákl. přenesená",J163,0)</f>
        <v>0</v>
      </c>
      <c r="BH163" s="144">
        <f>IF(N163="sníž. přenesená",J163,0)</f>
        <v>0</v>
      </c>
      <c r="BI163" s="144">
        <f>IF(N163="nulová",J163,0)</f>
        <v>0</v>
      </c>
      <c r="BJ163" s="17" t="s">
        <v>80</v>
      </c>
      <c r="BK163" s="144">
        <f>ROUND(I163*H163,2)</f>
        <v>0</v>
      </c>
      <c r="BL163" s="17" t="s">
        <v>180</v>
      </c>
      <c r="BM163" s="143" t="s">
        <v>1093</v>
      </c>
    </row>
    <row r="164" spans="2:65" s="1" customFormat="1" ht="97.5">
      <c r="B164" s="32"/>
      <c r="D164" s="150" t="s">
        <v>220</v>
      </c>
      <c r="F164" s="170" t="s">
        <v>2308</v>
      </c>
      <c r="I164" s="147"/>
      <c r="L164" s="32"/>
      <c r="M164" s="148"/>
      <c r="T164" s="53"/>
      <c r="AT164" s="17" t="s">
        <v>220</v>
      </c>
      <c r="AU164" s="17" t="s">
        <v>108</v>
      </c>
    </row>
    <row r="165" spans="2:65" s="11" customFormat="1" ht="22.9" customHeight="1">
      <c r="B165" s="120"/>
      <c r="D165" s="121" t="s">
        <v>72</v>
      </c>
      <c r="E165" s="130" t="s">
        <v>1582</v>
      </c>
      <c r="F165" s="130" t="s">
        <v>2309</v>
      </c>
      <c r="I165" s="123"/>
      <c r="J165" s="131">
        <f>BK165</f>
        <v>0</v>
      </c>
      <c r="L165" s="120"/>
      <c r="M165" s="125"/>
      <c r="P165" s="126">
        <f>P166+P169+P176+P183+P192</f>
        <v>0</v>
      </c>
      <c r="R165" s="126">
        <f>R166+R169+R176+R183+R192</f>
        <v>0</v>
      </c>
      <c r="T165" s="127">
        <f>T166+T169+T176+T183+T192</f>
        <v>0</v>
      </c>
      <c r="AR165" s="121" t="s">
        <v>80</v>
      </c>
      <c r="AT165" s="128" t="s">
        <v>72</v>
      </c>
      <c r="AU165" s="128" t="s">
        <v>80</v>
      </c>
      <c r="AY165" s="121" t="s">
        <v>174</v>
      </c>
      <c r="BK165" s="129">
        <f>BK166+BK169+BK176+BK183+BK192</f>
        <v>0</v>
      </c>
    </row>
    <row r="166" spans="2:65" s="11" customFormat="1" ht="20.85" customHeight="1">
      <c r="B166" s="120"/>
      <c r="D166" s="121" t="s">
        <v>72</v>
      </c>
      <c r="E166" s="130" t="s">
        <v>1584</v>
      </c>
      <c r="F166" s="130" t="s">
        <v>2310</v>
      </c>
      <c r="I166" s="123"/>
      <c r="J166" s="131">
        <f>BK166</f>
        <v>0</v>
      </c>
      <c r="L166" s="120"/>
      <c r="M166" s="125"/>
      <c r="P166" s="126">
        <f>SUM(P167:P168)</f>
        <v>0</v>
      </c>
      <c r="R166" s="126">
        <f>SUM(R167:R168)</f>
        <v>0</v>
      </c>
      <c r="T166" s="127">
        <f>SUM(T167:T168)</f>
        <v>0</v>
      </c>
      <c r="AR166" s="121" t="s">
        <v>80</v>
      </c>
      <c r="AT166" s="128" t="s">
        <v>72</v>
      </c>
      <c r="AU166" s="128" t="s">
        <v>82</v>
      </c>
      <c r="AY166" s="121" t="s">
        <v>174</v>
      </c>
      <c r="BK166" s="129">
        <f>SUM(BK167:BK168)</f>
        <v>0</v>
      </c>
    </row>
    <row r="167" spans="2:65" s="1" customFormat="1" ht="24.2" customHeight="1">
      <c r="B167" s="32"/>
      <c r="C167" s="132" t="s">
        <v>823</v>
      </c>
      <c r="D167" s="132" t="s">
        <v>176</v>
      </c>
      <c r="E167" s="133" t="s">
        <v>2311</v>
      </c>
      <c r="F167" s="134" t="s">
        <v>2312</v>
      </c>
      <c r="G167" s="135" t="s">
        <v>812</v>
      </c>
      <c r="H167" s="136">
        <v>65</v>
      </c>
      <c r="I167" s="137"/>
      <c r="J167" s="138">
        <f>ROUND(I167*H167,2)</f>
        <v>0</v>
      </c>
      <c r="K167" s="134" t="s">
        <v>218</v>
      </c>
      <c r="L167" s="32"/>
      <c r="M167" s="139" t="s">
        <v>21</v>
      </c>
      <c r="N167" s="140" t="s">
        <v>44</v>
      </c>
      <c r="P167" s="141">
        <f>O167*H167</f>
        <v>0</v>
      </c>
      <c r="Q167" s="141">
        <v>0</v>
      </c>
      <c r="R167" s="141">
        <f>Q167*H167</f>
        <v>0</v>
      </c>
      <c r="S167" s="141">
        <v>0</v>
      </c>
      <c r="T167" s="142">
        <f>S167*H167</f>
        <v>0</v>
      </c>
      <c r="AR167" s="143" t="s">
        <v>180</v>
      </c>
      <c r="AT167" s="143" t="s">
        <v>176</v>
      </c>
      <c r="AU167" s="143" t="s">
        <v>108</v>
      </c>
      <c r="AY167" s="17" t="s">
        <v>174</v>
      </c>
      <c r="BE167" s="144">
        <f>IF(N167="základní",J167,0)</f>
        <v>0</v>
      </c>
      <c r="BF167" s="144">
        <f>IF(N167="snížená",J167,0)</f>
        <v>0</v>
      </c>
      <c r="BG167" s="144">
        <f>IF(N167="zákl. přenesená",J167,0)</f>
        <v>0</v>
      </c>
      <c r="BH167" s="144">
        <f>IF(N167="sníž. přenesená",J167,0)</f>
        <v>0</v>
      </c>
      <c r="BI167" s="144">
        <f>IF(N167="nulová",J167,0)</f>
        <v>0</v>
      </c>
      <c r="BJ167" s="17" t="s">
        <v>80</v>
      </c>
      <c r="BK167" s="144">
        <f>ROUND(I167*H167,2)</f>
        <v>0</v>
      </c>
      <c r="BL167" s="17" t="s">
        <v>180</v>
      </c>
      <c r="BM167" s="143" t="s">
        <v>1098</v>
      </c>
    </row>
    <row r="168" spans="2:65" s="1" customFormat="1" ht="97.5">
      <c r="B168" s="32"/>
      <c r="D168" s="150" t="s">
        <v>220</v>
      </c>
      <c r="F168" s="170" t="s">
        <v>2313</v>
      </c>
      <c r="I168" s="147"/>
      <c r="L168" s="32"/>
      <c r="M168" s="148"/>
      <c r="T168" s="53"/>
      <c r="AT168" s="17" t="s">
        <v>220</v>
      </c>
      <c r="AU168" s="17" t="s">
        <v>108</v>
      </c>
    </row>
    <row r="169" spans="2:65" s="11" customFormat="1" ht="20.85" customHeight="1">
      <c r="B169" s="120"/>
      <c r="D169" s="121" t="s">
        <v>72</v>
      </c>
      <c r="E169" s="130" t="s">
        <v>1727</v>
      </c>
      <c r="F169" s="130" t="s">
        <v>2314</v>
      </c>
      <c r="I169" s="123"/>
      <c r="J169" s="131">
        <f>BK169</f>
        <v>0</v>
      </c>
      <c r="L169" s="120"/>
      <c r="M169" s="125"/>
      <c r="P169" s="126">
        <f>SUM(P170:P175)</f>
        <v>0</v>
      </c>
      <c r="R169" s="126">
        <f>SUM(R170:R175)</f>
        <v>0</v>
      </c>
      <c r="T169" s="127">
        <f>SUM(T170:T175)</f>
        <v>0</v>
      </c>
      <c r="AR169" s="121" t="s">
        <v>80</v>
      </c>
      <c r="AT169" s="128" t="s">
        <v>72</v>
      </c>
      <c r="AU169" s="128" t="s">
        <v>82</v>
      </c>
      <c r="AY169" s="121" t="s">
        <v>174</v>
      </c>
      <c r="BK169" s="129">
        <f>SUM(BK170:BK175)</f>
        <v>0</v>
      </c>
    </row>
    <row r="170" spans="2:65" s="1" customFormat="1" ht="21.75" customHeight="1">
      <c r="B170" s="32"/>
      <c r="C170" s="132" t="s">
        <v>827</v>
      </c>
      <c r="D170" s="132" t="s">
        <v>176</v>
      </c>
      <c r="E170" s="133" t="s">
        <v>2315</v>
      </c>
      <c r="F170" s="134" t="s">
        <v>2316</v>
      </c>
      <c r="G170" s="135" t="s">
        <v>812</v>
      </c>
      <c r="H170" s="136">
        <v>23</v>
      </c>
      <c r="I170" s="137"/>
      <c r="J170" s="138">
        <f>ROUND(I170*H170,2)</f>
        <v>0</v>
      </c>
      <c r="K170" s="134" t="s">
        <v>218</v>
      </c>
      <c r="L170" s="32"/>
      <c r="M170" s="139" t="s">
        <v>21</v>
      </c>
      <c r="N170" s="140" t="s">
        <v>44</v>
      </c>
      <c r="P170" s="141">
        <f>O170*H170</f>
        <v>0</v>
      </c>
      <c r="Q170" s="141">
        <v>0</v>
      </c>
      <c r="R170" s="141">
        <f>Q170*H170</f>
        <v>0</v>
      </c>
      <c r="S170" s="141">
        <v>0</v>
      </c>
      <c r="T170" s="142">
        <f>S170*H170</f>
        <v>0</v>
      </c>
      <c r="AR170" s="143" t="s">
        <v>180</v>
      </c>
      <c r="AT170" s="143" t="s">
        <v>176</v>
      </c>
      <c r="AU170" s="143" t="s">
        <v>108</v>
      </c>
      <c r="AY170" s="17" t="s">
        <v>174</v>
      </c>
      <c r="BE170" s="144">
        <f>IF(N170="základní",J170,0)</f>
        <v>0</v>
      </c>
      <c r="BF170" s="144">
        <f>IF(N170="snížená",J170,0)</f>
        <v>0</v>
      </c>
      <c r="BG170" s="144">
        <f>IF(N170="zákl. přenesená",J170,0)</f>
        <v>0</v>
      </c>
      <c r="BH170" s="144">
        <f>IF(N170="sníž. přenesená",J170,0)</f>
        <v>0</v>
      </c>
      <c r="BI170" s="144">
        <f>IF(N170="nulová",J170,0)</f>
        <v>0</v>
      </c>
      <c r="BJ170" s="17" t="s">
        <v>80</v>
      </c>
      <c r="BK170" s="144">
        <f>ROUND(I170*H170,2)</f>
        <v>0</v>
      </c>
      <c r="BL170" s="17" t="s">
        <v>180</v>
      </c>
      <c r="BM170" s="143" t="s">
        <v>1105</v>
      </c>
    </row>
    <row r="171" spans="2:65" s="1" customFormat="1" ht="21.75" customHeight="1">
      <c r="B171" s="32"/>
      <c r="C171" s="132" t="s">
        <v>831</v>
      </c>
      <c r="D171" s="132" t="s">
        <v>176</v>
      </c>
      <c r="E171" s="133" t="s">
        <v>2317</v>
      </c>
      <c r="F171" s="134" t="s">
        <v>2318</v>
      </c>
      <c r="G171" s="135" t="s">
        <v>812</v>
      </c>
      <c r="H171" s="136">
        <v>7</v>
      </c>
      <c r="I171" s="137"/>
      <c r="J171" s="138">
        <f>ROUND(I171*H171,2)</f>
        <v>0</v>
      </c>
      <c r="K171" s="134" t="s">
        <v>218</v>
      </c>
      <c r="L171" s="32"/>
      <c r="M171" s="139" t="s">
        <v>21</v>
      </c>
      <c r="N171" s="140" t="s">
        <v>44</v>
      </c>
      <c r="P171" s="141">
        <f>O171*H171</f>
        <v>0</v>
      </c>
      <c r="Q171" s="141">
        <v>0</v>
      </c>
      <c r="R171" s="141">
        <f>Q171*H171</f>
        <v>0</v>
      </c>
      <c r="S171" s="141">
        <v>0</v>
      </c>
      <c r="T171" s="142">
        <f>S171*H171</f>
        <v>0</v>
      </c>
      <c r="AR171" s="143" t="s">
        <v>180</v>
      </c>
      <c r="AT171" s="143" t="s">
        <v>176</v>
      </c>
      <c r="AU171" s="143" t="s">
        <v>108</v>
      </c>
      <c r="AY171" s="17" t="s">
        <v>174</v>
      </c>
      <c r="BE171" s="144">
        <f>IF(N171="základní",J171,0)</f>
        <v>0</v>
      </c>
      <c r="BF171" s="144">
        <f>IF(N171="snížená",J171,0)</f>
        <v>0</v>
      </c>
      <c r="BG171" s="144">
        <f>IF(N171="zákl. přenesená",J171,0)</f>
        <v>0</v>
      </c>
      <c r="BH171" s="144">
        <f>IF(N171="sníž. přenesená",J171,0)</f>
        <v>0</v>
      </c>
      <c r="BI171" s="144">
        <f>IF(N171="nulová",J171,0)</f>
        <v>0</v>
      </c>
      <c r="BJ171" s="17" t="s">
        <v>80</v>
      </c>
      <c r="BK171" s="144">
        <f>ROUND(I171*H171,2)</f>
        <v>0</v>
      </c>
      <c r="BL171" s="17" t="s">
        <v>180</v>
      </c>
      <c r="BM171" s="143" t="s">
        <v>1115</v>
      </c>
    </row>
    <row r="172" spans="2:65" s="1" customFormat="1" ht="21.75" customHeight="1">
      <c r="B172" s="32"/>
      <c r="C172" s="132" t="s">
        <v>835</v>
      </c>
      <c r="D172" s="132" t="s">
        <v>176</v>
      </c>
      <c r="E172" s="133" t="s">
        <v>2319</v>
      </c>
      <c r="F172" s="134" t="s">
        <v>2320</v>
      </c>
      <c r="G172" s="135" t="s">
        <v>812</v>
      </c>
      <c r="H172" s="136">
        <v>35</v>
      </c>
      <c r="I172" s="137"/>
      <c r="J172" s="138">
        <f>ROUND(I172*H172,2)</f>
        <v>0</v>
      </c>
      <c r="K172" s="134" t="s">
        <v>218</v>
      </c>
      <c r="L172" s="32"/>
      <c r="M172" s="139" t="s">
        <v>21</v>
      </c>
      <c r="N172" s="140" t="s">
        <v>44</v>
      </c>
      <c r="P172" s="141">
        <f>O172*H172</f>
        <v>0</v>
      </c>
      <c r="Q172" s="141">
        <v>0</v>
      </c>
      <c r="R172" s="141">
        <f>Q172*H172</f>
        <v>0</v>
      </c>
      <c r="S172" s="141">
        <v>0</v>
      </c>
      <c r="T172" s="142">
        <f>S172*H172</f>
        <v>0</v>
      </c>
      <c r="AR172" s="143" t="s">
        <v>180</v>
      </c>
      <c r="AT172" s="143" t="s">
        <v>176</v>
      </c>
      <c r="AU172" s="143" t="s">
        <v>108</v>
      </c>
      <c r="AY172" s="17" t="s">
        <v>174</v>
      </c>
      <c r="BE172" s="144">
        <f>IF(N172="základní",J172,0)</f>
        <v>0</v>
      </c>
      <c r="BF172" s="144">
        <f>IF(N172="snížená",J172,0)</f>
        <v>0</v>
      </c>
      <c r="BG172" s="144">
        <f>IF(N172="zákl. přenesená",J172,0)</f>
        <v>0</v>
      </c>
      <c r="BH172" s="144">
        <f>IF(N172="sníž. přenesená",J172,0)</f>
        <v>0</v>
      </c>
      <c r="BI172" s="144">
        <f>IF(N172="nulová",J172,0)</f>
        <v>0</v>
      </c>
      <c r="BJ172" s="17" t="s">
        <v>80</v>
      </c>
      <c r="BK172" s="144">
        <f>ROUND(I172*H172,2)</f>
        <v>0</v>
      </c>
      <c r="BL172" s="17" t="s">
        <v>180</v>
      </c>
      <c r="BM172" s="143" t="s">
        <v>1161</v>
      </c>
    </row>
    <row r="173" spans="2:65" s="1" customFormat="1" ht="19.5">
      <c r="B173" s="32"/>
      <c r="D173" s="150" t="s">
        <v>220</v>
      </c>
      <c r="F173" s="170" t="s">
        <v>2321</v>
      </c>
      <c r="I173" s="147"/>
      <c r="L173" s="32"/>
      <c r="M173" s="148"/>
      <c r="T173" s="53"/>
      <c r="AT173" s="17" t="s">
        <v>220</v>
      </c>
      <c r="AU173" s="17" t="s">
        <v>108</v>
      </c>
    </row>
    <row r="174" spans="2:65" s="1" customFormat="1" ht="16.5" customHeight="1">
      <c r="B174" s="32"/>
      <c r="C174" s="132" t="s">
        <v>841</v>
      </c>
      <c r="D174" s="132" t="s">
        <v>176</v>
      </c>
      <c r="E174" s="133" t="s">
        <v>2322</v>
      </c>
      <c r="F174" s="134" t="s">
        <v>2323</v>
      </c>
      <c r="G174" s="135" t="s">
        <v>812</v>
      </c>
      <c r="H174" s="136">
        <v>147</v>
      </c>
      <c r="I174" s="137"/>
      <c r="J174" s="138">
        <f>ROUND(I174*H174,2)</f>
        <v>0</v>
      </c>
      <c r="K174" s="134" t="s">
        <v>218</v>
      </c>
      <c r="L174" s="32"/>
      <c r="M174" s="139" t="s">
        <v>21</v>
      </c>
      <c r="N174" s="140" t="s">
        <v>44</v>
      </c>
      <c r="P174" s="141">
        <f>O174*H174</f>
        <v>0</v>
      </c>
      <c r="Q174" s="141">
        <v>0</v>
      </c>
      <c r="R174" s="141">
        <f>Q174*H174</f>
        <v>0</v>
      </c>
      <c r="S174" s="141">
        <v>0</v>
      </c>
      <c r="T174" s="142">
        <f>S174*H174</f>
        <v>0</v>
      </c>
      <c r="AR174" s="143" t="s">
        <v>180</v>
      </c>
      <c r="AT174" s="143" t="s">
        <v>176</v>
      </c>
      <c r="AU174" s="143" t="s">
        <v>108</v>
      </c>
      <c r="AY174" s="17" t="s">
        <v>174</v>
      </c>
      <c r="BE174" s="144">
        <f>IF(N174="základní",J174,0)</f>
        <v>0</v>
      </c>
      <c r="BF174" s="144">
        <f>IF(N174="snížená",J174,0)</f>
        <v>0</v>
      </c>
      <c r="BG174" s="144">
        <f>IF(N174="zákl. přenesená",J174,0)</f>
        <v>0</v>
      </c>
      <c r="BH174" s="144">
        <f>IF(N174="sníž. přenesená",J174,0)</f>
        <v>0</v>
      </c>
      <c r="BI174" s="144">
        <f>IF(N174="nulová",J174,0)</f>
        <v>0</v>
      </c>
      <c r="BJ174" s="17" t="s">
        <v>80</v>
      </c>
      <c r="BK174" s="144">
        <f>ROUND(I174*H174,2)</f>
        <v>0</v>
      </c>
      <c r="BL174" s="17" t="s">
        <v>180</v>
      </c>
      <c r="BM174" s="143" t="s">
        <v>1171</v>
      </c>
    </row>
    <row r="175" spans="2:65" s="1" customFormat="1" ht="29.25">
      <c r="B175" s="32"/>
      <c r="D175" s="150" t="s">
        <v>220</v>
      </c>
      <c r="F175" s="170" t="s">
        <v>2324</v>
      </c>
      <c r="I175" s="147"/>
      <c r="L175" s="32"/>
      <c r="M175" s="148"/>
      <c r="T175" s="53"/>
      <c r="AT175" s="17" t="s">
        <v>220</v>
      </c>
      <c r="AU175" s="17" t="s">
        <v>108</v>
      </c>
    </row>
    <row r="176" spans="2:65" s="11" customFormat="1" ht="20.85" customHeight="1">
      <c r="B176" s="120"/>
      <c r="D176" s="121" t="s">
        <v>72</v>
      </c>
      <c r="E176" s="130" t="s">
        <v>1783</v>
      </c>
      <c r="F176" s="130" t="s">
        <v>2325</v>
      </c>
      <c r="I176" s="123"/>
      <c r="J176" s="131">
        <f>BK176</f>
        <v>0</v>
      </c>
      <c r="L176" s="120"/>
      <c r="M176" s="125"/>
      <c r="P176" s="126">
        <f>SUM(P177:P182)</f>
        <v>0</v>
      </c>
      <c r="R176" s="126">
        <f>SUM(R177:R182)</f>
        <v>0</v>
      </c>
      <c r="T176" s="127">
        <f>SUM(T177:T182)</f>
        <v>0</v>
      </c>
      <c r="AR176" s="121" t="s">
        <v>80</v>
      </c>
      <c r="AT176" s="128" t="s">
        <v>72</v>
      </c>
      <c r="AU176" s="128" t="s">
        <v>82</v>
      </c>
      <c r="AY176" s="121" t="s">
        <v>174</v>
      </c>
      <c r="BK176" s="129">
        <f>SUM(BK177:BK182)</f>
        <v>0</v>
      </c>
    </row>
    <row r="177" spans="2:65" s="1" customFormat="1" ht="24.2" customHeight="1">
      <c r="B177" s="32"/>
      <c r="C177" s="132" t="s">
        <v>847</v>
      </c>
      <c r="D177" s="132" t="s">
        <v>176</v>
      </c>
      <c r="E177" s="133" t="s">
        <v>2326</v>
      </c>
      <c r="F177" s="134" t="s">
        <v>2327</v>
      </c>
      <c r="G177" s="135" t="s">
        <v>431</v>
      </c>
      <c r="H177" s="136">
        <v>15330</v>
      </c>
      <c r="I177" s="137"/>
      <c r="J177" s="138">
        <f>ROUND(I177*H177,2)</f>
        <v>0</v>
      </c>
      <c r="K177" s="134" t="s">
        <v>218</v>
      </c>
      <c r="L177" s="32"/>
      <c r="M177" s="139" t="s">
        <v>21</v>
      </c>
      <c r="N177" s="140" t="s">
        <v>44</v>
      </c>
      <c r="P177" s="141">
        <f>O177*H177</f>
        <v>0</v>
      </c>
      <c r="Q177" s="141">
        <v>0</v>
      </c>
      <c r="R177" s="141">
        <f>Q177*H177</f>
        <v>0</v>
      </c>
      <c r="S177" s="141">
        <v>0</v>
      </c>
      <c r="T177" s="142">
        <f>S177*H177</f>
        <v>0</v>
      </c>
      <c r="AR177" s="143" t="s">
        <v>180</v>
      </c>
      <c r="AT177" s="143" t="s">
        <v>176</v>
      </c>
      <c r="AU177" s="143" t="s">
        <v>108</v>
      </c>
      <c r="AY177" s="17" t="s">
        <v>174</v>
      </c>
      <c r="BE177" s="144">
        <f>IF(N177="základní",J177,0)</f>
        <v>0</v>
      </c>
      <c r="BF177" s="144">
        <f>IF(N177="snížená",J177,0)</f>
        <v>0</v>
      </c>
      <c r="BG177" s="144">
        <f>IF(N177="zákl. přenesená",J177,0)</f>
        <v>0</v>
      </c>
      <c r="BH177" s="144">
        <f>IF(N177="sníž. přenesená",J177,0)</f>
        <v>0</v>
      </c>
      <c r="BI177" s="144">
        <f>IF(N177="nulová",J177,0)</f>
        <v>0</v>
      </c>
      <c r="BJ177" s="17" t="s">
        <v>80</v>
      </c>
      <c r="BK177" s="144">
        <f>ROUND(I177*H177,2)</f>
        <v>0</v>
      </c>
      <c r="BL177" s="17" t="s">
        <v>180</v>
      </c>
      <c r="BM177" s="143" t="s">
        <v>1197</v>
      </c>
    </row>
    <row r="178" spans="2:65" s="1" customFormat="1" ht="39">
      <c r="B178" s="32"/>
      <c r="D178" s="150" t="s">
        <v>220</v>
      </c>
      <c r="F178" s="170" t="s">
        <v>2328</v>
      </c>
      <c r="I178" s="147"/>
      <c r="L178" s="32"/>
      <c r="M178" s="148"/>
      <c r="T178" s="53"/>
      <c r="AT178" s="17" t="s">
        <v>220</v>
      </c>
      <c r="AU178" s="17" t="s">
        <v>108</v>
      </c>
    </row>
    <row r="179" spans="2:65" s="1" customFormat="1" ht="24.2" customHeight="1">
      <c r="B179" s="32"/>
      <c r="C179" s="132" t="s">
        <v>852</v>
      </c>
      <c r="D179" s="132" t="s">
        <v>176</v>
      </c>
      <c r="E179" s="133" t="s">
        <v>2329</v>
      </c>
      <c r="F179" s="134" t="s">
        <v>2330</v>
      </c>
      <c r="G179" s="135" t="s">
        <v>431</v>
      </c>
      <c r="H179" s="136">
        <v>10</v>
      </c>
      <c r="I179" s="137"/>
      <c r="J179" s="138">
        <f>ROUND(I179*H179,2)</f>
        <v>0</v>
      </c>
      <c r="K179" s="134" t="s">
        <v>218</v>
      </c>
      <c r="L179" s="32"/>
      <c r="M179" s="139" t="s">
        <v>21</v>
      </c>
      <c r="N179" s="140" t="s">
        <v>44</v>
      </c>
      <c r="P179" s="141">
        <f>O179*H179</f>
        <v>0</v>
      </c>
      <c r="Q179" s="141">
        <v>0</v>
      </c>
      <c r="R179" s="141">
        <f>Q179*H179</f>
        <v>0</v>
      </c>
      <c r="S179" s="141">
        <v>0</v>
      </c>
      <c r="T179" s="142">
        <f>S179*H179</f>
        <v>0</v>
      </c>
      <c r="AR179" s="143" t="s">
        <v>180</v>
      </c>
      <c r="AT179" s="143" t="s">
        <v>176</v>
      </c>
      <c r="AU179" s="143" t="s">
        <v>108</v>
      </c>
      <c r="AY179" s="17" t="s">
        <v>174</v>
      </c>
      <c r="BE179" s="144">
        <f>IF(N179="základní",J179,0)</f>
        <v>0</v>
      </c>
      <c r="BF179" s="144">
        <f>IF(N179="snížená",J179,0)</f>
        <v>0</v>
      </c>
      <c r="BG179" s="144">
        <f>IF(N179="zákl. přenesená",J179,0)</f>
        <v>0</v>
      </c>
      <c r="BH179" s="144">
        <f>IF(N179="sníž. přenesená",J179,0)</f>
        <v>0</v>
      </c>
      <c r="BI179" s="144">
        <f>IF(N179="nulová",J179,0)</f>
        <v>0</v>
      </c>
      <c r="BJ179" s="17" t="s">
        <v>80</v>
      </c>
      <c r="BK179" s="144">
        <f>ROUND(I179*H179,2)</f>
        <v>0</v>
      </c>
      <c r="BL179" s="17" t="s">
        <v>180</v>
      </c>
      <c r="BM179" s="143" t="s">
        <v>1209</v>
      </c>
    </row>
    <row r="180" spans="2:65" s="1" customFormat="1" ht="16.5" customHeight="1">
      <c r="B180" s="32"/>
      <c r="C180" s="132" t="s">
        <v>857</v>
      </c>
      <c r="D180" s="132" t="s">
        <v>176</v>
      </c>
      <c r="E180" s="133" t="s">
        <v>2282</v>
      </c>
      <c r="F180" s="134" t="s">
        <v>2283</v>
      </c>
      <c r="G180" s="135" t="s">
        <v>812</v>
      </c>
      <c r="H180" s="136">
        <v>25</v>
      </c>
      <c r="I180" s="137"/>
      <c r="J180" s="138">
        <f>ROUND(I180*H180,2)</f>
        <v>0</v>
      </c>
      <c r="K180" s="134" t="s">
        <v>218</v>
      </c>
      <c r="L180" s="32"/>
      <c r="M180" s="139" t="s">
        <v>21</v>
      </c>
      <c r="N180" s="140" t="s">
        <v>44</v>
      </c>
      <c r="P180" s="141">
        <f>O180*H180</f>
        <v>0</v>
      </c>
      <c r="Q180" s="141">
        <v>0</v>
      </c>
      <c r="R180" s="141">
        <f>Q180*H180</f>
        <v>0</v>
      </c>
      <c r="S180" s="141">
        <v>0</v>
      </c>
      <c r="T180" s="142">
        <f>S180*H180</f>
        <v>0</v>
      </c>
      <c r="AR180" s="143" t="s">
        <v>180</v>
      </c>
      <c r="AT180" s="143" t="s">
        <v>176</v>
      </c>
      <c r="AU180" s="143" t="s">
        <v>108</v>
      </c>
      <c r="AY180" s="17" t="s">
        <v>174</v>
      </c>
      <c r="BE180" s="144">
        <f>IF(N180="základní",J180,0)</f>
        <v>0</v>
      </c>
      <c r="BF180" s="144">
        <f>IF(N180="snížená",J180,0)</f>
        <v>0</v>
      </c>
      <c r="BG180" s="144">
        <f>IF(N180="zákl. přenesená",J180,0)</f>
        <v>0</v>
      </c>
      <c r="BH180" s="144">
        <f>IF(N180="sníž. přenesená",J180,0)</f>
        <v>0</v>
      </c>
      <c r="BI180" s="144">
        <f>IF(N180="nulová",J180,0)</f>
        <v>0</v>
      </c>
      <c r="BJ180" s="17" t="s">
        <v>80</v>
      </c>
      <c r="BK180" s="144">
        <f>ROUND(I180*H180,2)</f>
        <v>0</v>
      </c>
      <c r="BL180" s="17" t="s">
        <v>180</v>
      </c>
      <c r="BM180" s="143" t="s">
        <v>1220</v>
      </c>
    </row>
    <row r="181" spans="2:65" s="1" customFormat="1" ht="16.5" customHeight="1">
      <c r="B181" s="32"/>
      <c r="C181" s="132" t="s">
        <v>862</v>
      </c>
      <c r="D181" s="132" t="s">
        <v>176</v>
      </c>
      <c r="E181" s="133" t="s">
        <v>2284</v>
      </c>
      <c r="F181" s="134" t="s">
        <v>2285</v>
      </c>
      <c r="G181" s="135" t="s">
        <v>812</v>
      </c>
      <c r="H181" s="136">
        <v>30</v>
      </c>
      <c r="I181" s="137"/>
      <c r="J181" s="138">
        <f>ROUND(I181*H181,2)</f>
        <v>0</v>
      </c>
      <c r="K181" s="134" t="s">
        <v>218</v>
      </c>
      <c r="L181" s="32"/>
      <c r="M181" s="139" t="s">
        <v>21</v>
      </c>
      <c r="N181" s="140" t="s">
        <v>44</v>
      </c>
      <c r="P181" s="141">
        <f>O181*H181</f>
        <v>0</v>
      </c>
      <c r="Q181" s="141">
        <v>0</v>
      </c>
      <c r="R181" s="141">
        <f>Q181*H181</f>
        <v>0</v>
      </c>
      <c r="S181" s="141">
        <v>0</v>
      </c>
      <c r="T181" s="142">
        <f>S181*H181</f>
        <v>0</v>
      </c>
      <c r="AR181" s="143" t="s">
        <v>180</v>
      </c>
      <c r="AT181" s="143" t="s">
        <v>176</v>
      </c>
      <c r="AU181" s="143" t="s">
        <v>108</v>
      </c>
      <c r="AY181" s="17" t="s">
        <v>174</v>
      </c>
      <c r="BE181" s="144">
        <f>IF(N181="základní",J181,0)</f>
        <v>0</v>
      </c>
      <c r="BF181" s="144">
        <f>IF(N181="snížená",J181,0)</f>
        <v>0</v>
      </c>
      <c r="BG181" s="144">
        <f>IF(N181="zákl. přenesená",J181,0)</f>
        <v>0</v>
      </c>
      <c r="BH181" s="144">
        <f>IF(N181="sníž. přenesená",J181,0)</f>
        <v>0</v>
      </c>
      <c r="BI181" s="144">
        <f>IF(N181="nulová",J181,0)</f>
        <v>0</v>
      </c>
      <c r="BJ181" s="17" t="s">
        <v>80</v>
      </c>
      <c r="BK181" s="144">
        <f>ROUND(I181*H181,2)</f>
        <v>0</v>
      </c>
      <c r="BL181" s="17" t="s">
        <v>180</v>
      </c>
      <c r="BM181" s="143" t="s">
        <v>1265</v>
      </c>
    </row>
    <row r="182" spans="2:65" s="1" customFormat="1" ht="16.5" customHeight="1">
      <c r="B182" s="32"/>
      <c r="C182" s="132" t="s">
        <v>881</v>
      </c>
      <c r="D182" s="132" t="s">
        <v>176</v>
      </c>
      <c r="E182" s="133" t="s">
        <v>2286</v>
      </c>
      <c r="F182" s="134" t="s">
        <v>2287</v>
      </c>
      <c r="G182" s="135" t="s">
        <v>812</v>
      </c>
      <c r="H182" s="136">
        <v>20</v>
      </c>
      <c r="I182" s="137"/>
      <c r="J182" s="138">
        <f>ROUND(I182*H182,2)</f>
        <v>0</v>
      </c>
      <c r="K182" s="134" t="s">
        <v>218</v>
      </c>
      <c r="L182" s="32"/>
      <c r="M182" s="139" t="s">
        <v>21</v>
      </c>
      <c r="N182" s="140" t="s">
        <v>44</v>
      </c>
      <c r="P182" s="141">
        <f>O182*H182</f>
        <v>0</v>
      </c>
      <c r="Q182" s="141">
        <v>0</v>
      </c>
      <c r="R182" s="141">
        <f>Q182*H182</f>
        <v>0</v>
      </c>
      <c r="S182" s="141">
        <v>0</v>
      </c>
      <c r="T182" s="142">
        <f>S182*H182</f>
        <v>0</v>
      </c>
      <c r="AR182" s="143" t="s">
        <v>180</v>
      </c>
      <c r="AT182" s="143" t="s">
        <v>176</v>
      </c>
      <c r="AU182" s="143" t="s">
        <v>108</v>
      </c>
      <c r="AY182" s="17" t="s">
        <v>174</v>
      </c>
      <c r="BE182" s="144">
        <f>IF(N182="základní",J182,0)</f>
        <v>0</v>
      </c>
      <c r="BF182" s="144">
        <f>IF(N182="snížená",J182,0)</f>
        <v>0</v>
      </c>
      <c r="BG182" s="144">
        <f>IF(N182="zákl. přenesená",J182,0)</f>
        <v>0</v>
      </c>
      <c r="BH182" s="144">
        <f>IF(N182="sníž. přenesená",J182,0)</f>
        <v>0</v>
      </c>
      <c r="BI182" s="144">
        <f>IF(N182="nulová",J182,0)</f>
        <v>0</v>
      </c>
      <c r="BJ182" s="17" t="s">
        <v>80</v>
      </c>
      <c r="BK182" s="144">
        <f>ROUND(I182*H182,2)</f>
        <v>0</v>
      </c>
      <c r="BL182" s="17" t="s">
        <v>180</v>
      </c>
      <c r="BM182" s="143" t="s">
        <v>1273</v>
      </c>
    </row>
    <row r="183" spans="2:65" s="11" customFormat="1" ht="20.85" customHeight="1">
      <c r="B183" s="120"/>
      <c r="D183" s="121" t="s">
        <v>72</v>
      </c>
      <c r="E183" s="130" t="s">
        <v>1839</v>
      </c>
      <c r="F183" s="130" t="s">
        <v>2331</v>
      </c>
      <c r="I183" s="123"/>
      <c r="J183" s="131">
        <f>BK183</f>
        <v>0</v>
      </c>
      <c r="L183" s="120"/>
      <c r="M183" s="125"/>
      <c r="P183" s="126">
        <f>SUM(P184:P191)</f>
        <v>0</v>
      </c>
      <c r="R183" s="126">
        <f>SUM(R184:R191)</f>
        <v>0</v>
      </c>
      <c r="T183" s="127">
        <f>SUM(T184:T191)</f>
        <v>0</v>
      </c>
      <c r="AR183" s="121" t="s">
        <v>80</v>
      </c>
      <c r="AT183" s="128" t="s">
        <v>72</v>
      </c>
      <c r="AU183" s="128" t="s">
        <v>82</v>
      </c>
      <c r="AY183" s="121" t="s">
        <v>174</v>
      </c>
      <c r="BK183" s="129">
        <f>SUM(BK184:BK191)</f>
        <v>0</v>
      </c>
    </row>
    <row r="184" spans="2:65" s="1" customFormat="1" ht="24.2" customHeight="1">
      <c r="B184" s="32"/>
      <c r="C184" s="132" t="s">
        <v>886</v>
      </c>
      <c r="D184" s="132" t="s">
        <v>176</v>
      </c>
      <c r="E184" s="133" t="s">
        <v>2332</v>
      </c>
      <c r="F184" s="134" t="s">
        <v>2333</v>
      </c>
      <c r="G184" s="135" t="s">
        <v>431</v>
      </c>
      <c r="H184" s="136">
        <v>15</v>
      </c>
      <c r="I184" s="137"/>
      <c r="J184" s="138">
        <f t="shared" ref="J184:J191" si="20">ROUND(I184*H184,2)</f>
        <v>0</v>
      </c>
      <c r="K184" s="134" t="s">
        <v>218</v>
      </c>
      <c r="L184" s="32"/>
      <c r="M184" s="139" t="s">
        <v>21</v>
      </c>
      <c r="N184" s="140" t="s">
        <v>44</v>
      </c>
      <c r="P184" s="141">
        <f t="shared" ref="P184:P191" si="21">O184*H184</f>
        <v>0</v>
      </c>
      <c r="Q184" s="141">
        <v>0</v>
      </c>
      <c r="R184" s="141">
        <f t="shared" ref="R184:R191" si="22">Q184*H184</f>
        <v>0</v>
      </c>
      <c r="S184" s="141">
        <v>0</v>
      </c>
      <c r="T184" s="142">
        <f t="shared" ref="T184:T191" si="23">S184*H184</f>
        <v>0</v>
      </c>
      <c r="AR184" s="143" t="s">
        <v>180</v>
      </c>
      <c r="AT184" s="143" t="s">
        <v>176</v>
      </c>
      <c r="AU184" s="143" t="s">
        <v>108</v>
      </c>
      <c r="AY184" s="17" t="s">
        <v>174</v>
      </c>
      <c r="BE184" s="144">
        <f t="shared" ref="BE184:BE191" si="24">IF(N184="základní",J184,0)</f>
        <v>0</v>
      </c>
      <c r="BF184" s="144">
        <f t="shared" ref="BF184:BF191" si="25">IF(N184="snížená",J184,0)</f>
        <v>0</v>
      </c>
      <c r="BG184" s="144">
        <f t="shared" ref="BG184:BG191" si="26">IF(N184="zákl. přenesená",J184,0)</f>
        <v>0</v>
      </c>
      <c r="BH184" s="144">
        <f t="shared" ref="BH184:BH191" si="27">IF(N184="sníž. přenesená",J184,0)</f>
        <v>0</v>
      </c>
      <c r="BI184" s="144">
        <f t="shared" ref="BI184:BI191" si="28">IF(N184="nulová",J184,0)</f>
        <v>0</v>
      </c>
      <c r="BJ184" s="17" t="s">
        <v>80</v>
      </c>
      <c r="BK184" s="144">
        <f t="shared" ref="BK184:BK191" si="29">ROUND(I184*H184,2)</f>
        <v>0</v>
      </c>
      <c r="BL184" s="17" t="s">
        <v>180</v>
      </c>
      <c r="BM184" s="143" t="s">
        <v>1282</v>
      </c>
    </row>
    <row r="185" spans="2:65" s="1" customFormat="1" ht="24.2" customHeight="1">
      <c r="B185" s="32"/>
      <c r="C185" s="132" t="s">
        <v>892</v>
      </c>
      <c r="D185" s="132" t="s">
        <v>176</v>
      </c>
      <c r="E185" s="133" t="s">
        <v>2334</v>
      </c>
      <c r="F185" s="134" t="s">
        <v>2335</v>
      </c>
      <c r="G185" s="135" t="s">
        <v>431</v>
      </c>
      <c r="H185" s="136">
        <v>91</v>
      </c>
      <c r="I185" s="137"/>
      <c r="J185" s="138">
        <f t="shared" si="20"/>
        <v>0</v>
      </c>
      <c r="K185" s="134" t="s">
        <v>218</v>
      </c>
      <c r="L185" s="32"/>
      <c r="M185" s="139" t="s">
        <v>21</v>
      </c>
      <c r="N185" s="140" t="s">
        <v>44</v>
      </c>
      <c r="P185" s="141">
        <f t="shared" si="21"/>
        <v>0</v>
      </c>
      <c r="Q185" s="141">
        <v>0</v>
      </c>
      <c r="R185" s="141">
        <f t="shared" si="22"/>
        <v>0</v>
      </c>
      <c r="S185" s="141">
        <v>0</v>
      </c>
      <c r="T185" s="142">
        <f t="shared" si="23"/>
        <v>0</v>
      </c>
      <c r="AR185" s="143" t="s">
        <v>180</v>
      </c>
      <c r="AT185" s="143" t="s">
        <v>176</v>
      </c>
      <c r="AU185" s="143" t="s">
        <v>108</v>
      </c>
      <c r="AY185" s="17" t="s">
        <v>174</v>
      </c>
      <c r="BE185" s="144">
        <f t="shared" si="24"/>
        <v>0</v>
      </c>
      <c r="BF185" s="144">
        <f t="shared" si="25"/>
        <v>0</v>
      </c>
      <c r="BG185" s="144">
        <f t="shared" si="26"/>
        <v>0</v>
      </c>
      <c r="BH185" s="144">
        <f t="shared" si="27"/>
        <v>0</v>
      </c>
      <c r="BI185" s="144">
        <f t="shared" si="28"/>
        <v>0</v>
      </c>
      <c r="BJ185" s="17" t="s">
        <v>80</v>
      </c>
      <c r="BK185" s="144">
        <f t="shared" si="29"/>
        <v>0</v>
      </c>
      <c r="BL185" s="17" t="s">
        <v>180</v>
      </c>
      <c r="BM185" s="143" t="s">
        <v>1493</v>
      </c>
    </row>
    <row r="186" spans="2:65" s="1" customFormat="1" ht="24.2" customHeight="1">
      <c r="B186" s="32"/>
      <c r="C186" s="132" t="s">
        <v>897</v>
      </c>
      <c r="D186" s="132" t="s">
        <v>176</v>
      </c>
      <c r="E186" s="133" t="s">
        <v>2336</v>
      </c>
      <c r="F186" s="134" t="s">
        <v>2337</v>
      </c>
      <c r="G186" s="135" t="s">
        <v>431</v>
      </c>
      <c r="H186" s="136">
        <v>35</v>
      </c>
      <c r="I186" s="137"/>
      <c r="J186" s="138">
        <f t="shared" si="20"/>
        <v>0</v>
      </c>
      <c r="K186" s="134" t="s">
        <v>218</v>
      </c>
      <c r="L186" s="32"/>
      <c r="M186" s="139" t="s">
        <v>21</v>
      </c>
      <c r="N186" s="140" t="s">
        <v>44</v>
      </c>
      <c r="P186" s="141">
        <f t="shared" si="21"/>
        <v>0</v>
      </c>
      <c r="Q186" s="141">
        <v>0</v>
      </c>
      <c r="R186" s="141">
        <f t="shared" si="22"/>
        <v>0</v>
      </c>
      <c r="S186" s="141">
        <v>0</v>
      </c>
      <c r="T186" s="142">
        <f t="shared" si="23"/>
        <v>0</v>
      </c>
      <c r="AR186" s="143" t="s">
        <v>180</v>
      </c>
      <c r="AT186" s="143" t="s">
        <v>176</v>
      </c>
      <c r="AU186" s="143" t="s">
        <v>108</v>
      </c>
      <c r="AY186" s="17" t="s">
        <v>174</v>
      </c>
      <c r="BE186" s="144">
        <f t="shared" si="24"/>
        <v>0</v>
      </c>
      <c r="BF186" s="144">
        <f t="shared" si="25"/>
        <v>0</v>
      </c>
      <c r="BG186" s="144">
        <f t="shared" si="26"/>
        <v>0</v>
      </c>
      <c r="BH186" s="144">
        <f t="shared" si="27"/>
        <v>0</v>
      </c>
      <c r="BI186" s="144">
        <f t="shared" si="28"/>
        <v>0</v>
      </c>
      <c r="BJ186" s="17" t="s">
        <v>80</v>
      </c>
      <c r="BK186" s="144">
        <f t="shared" si="29"/>
        <v>0</v>
      </c>
      <c r="BL186" s="17" t="s">
        <v>180</v>
      </c>
      <c r="BM186" s="143" t="s">
        <v>1496</v>
      </c>
    </row>
    <row r="187" spans="2:65" s="1" customFormat="1" ht="24.2" customHeight="1">
      <c r="B187" s="32"/>
      <c r="C187" s="132" t="s">
        <v>903</v>
      </c>
      <c r="D187" s="132" t="s">
        <v>176</v>
      </c>
      <c r="E187" s="133" t="s">
        <v>2338</v>
      </c>
      <c r="F187" s="134" t="s">
        <v>2339</v>
      </c>
      <c r="G187" s="135" t="s">
        <v>431</v>
      </c>
      <c r="H187" s="136">
        <v>226</v>
      </c>
      <c r="I187" s="137"/>
      <c r="J187" s="138">
        <f t="shared" si="20"/>
        <v>0</v>
      </c>
      <c r="K187" s="134" t="s">
        <v>218</v>
      </c>
      <c r="L187" s="32"/>
      <c r="M187" s="139" t="s">
        <v>21</v>
      </c>
      <c r="N187" s="140" t="s">
        <v>44</v>
      </c>
      <c r="P187" s="141">
        <f t="shared" si="21"/>
        <v>0</v>
      </c>
      <c r="Q187" s="141">
        <v>0</v>
      </c>
      <c r="R187" s="141">
        <f t="shared" si="22"/>
        <v>0</v>
      </c>
      <c r="S187" s="141">
        <v>0</v>
      </c>
      <c r="T187" s="142">
        <f t="shared" si="23"/>
        <v>0</v>
      </c>
      <c r="AR187" s="143" t="s">
        <v>180</v>
      </c>
      <c r="AT187" s="143" t="s">
        <v>176</v>
      </c>
      <c r="AU187" s="143" t="s">
        <v>108</v>
      </c>
      <c r="AY187" s="17" t="s">
        <v>174</v>
      </c>
      <c r="BE187" s="144">
        <f t="shared" si="24"/>
        <v>0</v>
      </c>
      <c r="BF187" s="144">
        <f t="shared" si="25"/>
        <v>0</v>
      </c>
      <c r="BG187" s="144">
        <f t="shared" si="26"/>
        <v>0</v>
      </c>
      <c r="BH187" s="144">
        <f t="shared" si="27"/>
        <v>0</v>
      </c>
      <c r="BI187" s="144">
        <f t="shared" si="28"/>
        <v>0</v>
      </c>
      <c r="BJ187" s="17" t="s">
        <v>80</v>
      </c>
      <c r="BK187" s="144">
        <f t="shared" si="29"/>
        <v>0</v>
      </c>
      <c r="BL187" s="17" t="s">
        <v>180</v>
      </c>
      <c r="BM187" s="143" t="s">
        <v>1499</v>
      </c>
    </row>
    <row r="188" spans="2:65" s="1" customFormat="1" ht="24.2" customHeight="1">
      <c r="B188" s="32"/>
      <c r="C188" s="132" t="s">
        <v>908</v>
      </c>
      <c r="D188" s="132" t="s">
        <v>176</v>
      </c>
      <c r="E188" s="133" t="s">
        <v>2340</v>
      </c>
      <c r="F188" s="134" t="s">
        <v>2341</v>
      </c>
      <c r="G188" s="135" t="s">
        <v>431</v>
      </c>
      <c r="H188" s="136">
        <v>112</v>
      </c>
      <c r="I188" s="137"/>
      <c r="J188" s="138">
        <f t="shared" si="20"/>
        <v>0</v>
      </c>
      <c r="K188" s="134" t="s">
        <v>218</v>
      </c>
      <c r="L188" s="32"/>
      <c r="M188" s="139" t="s">
        <v>21</v>
      </c>
      <c r="N188" s="140" t="s">
        <v>44</v>
      </c>
      <c r="P188" s="141">
        <f t="shared" si="21"/>
        <v>0</v>
      </c>
      <c r="Q188" s="141">
        <v>0</v>
      </c>
      <c r="R188" s="141">
        <f t="shared" si="22"/>
        <v>0</v>
      </c>
      <c r="S188" s="141">
        <v>0</v>
      </c>
      <c r="T188" s="142">
        <f t="shared" si="23"/>
        <v>0</v>
      </c>
      <c r="AR188" s="143" t="s">
        <v>180</v>
      </c>
      <c r="AT188" s="143" t="s">
        <v>176</v>
      </c>
      <c r="AU188" s="143" t="s">
        <v>108</v>
      </c>
      <c r="AY188" s="17" t="s">
        <v>174</v>
      </c>
      <c r="BE188" s="144">
        <f t="shared" si="24"/>
        <v>0</v>
      </c>
      <c r="BF188" s="144">
        <f t="shared" si="25"/>
        <v>0</v>
      </c>
      <c r="BG188" s="144">
        <f t="shared" si="26"/>
        <v>0</v>
      </c>
      <c r="BH188" s="144">
        <f t="shared" si="27"/>
        <v>0</v>
      </c>
      <c r="BI188" s="144">
        <f t="shared" si="28"/>
        <v>0</v>
      </c>
      <c r="BJ188" s="17" t="s">
        <v>80</v>
      </c>
      <c r="BK188" s="144">
        <f t="shared" si="29"/>
        <v>0</v>
      </c>
      <c r="BL188" s="17" t="s">
        <v>180</v>
      </c>
      <c r="BM188" s="143" t="s">
        <v>1502</v>
      </c>
    </row>
    <row r="189" spans="2:65" s="1" customFormat="1" ht="24.2" customHeight="1">
      <c r="B189" s="32"/>
      <c r="C189" s="132" t="s">
        <v>913</v>
      </c>
      <c r="D189" s="132" t="s">
        <v>176</v>
      </c>
      <c r="E189" s="133" t="s">
        <v>2342</v>
      </c>
      <c r="F189" s="134" t="s">
        <v>2343</v>
      </c>
      <c r="G189" s="135" t="s">
        <v>431</v>
      </c>
      <c r="H189" s="136">
        <v>50</v>
      </c>
      <c r="I189" s="137"/>
      <c r="J189" s="138">
        <f t="shared" si="20"/>
        <v>0</v>
      </c>
      <c r="K189" s="134" t="s">
        <v>218</v>
      </c>
      <c r="L189" s="32"/>
      <c r="M189" s="139" t="s">
        <v>21</v>
      </c>
      <c r="N189" s="140" t="s">
        <v>44</v>
      </c>
      <c r="P189" s="141">
        <f t="shared" si="21"/>
        <v>0</v>
      </c>
      <c r="Q189" s="141">
        <v>0</v>
      </c>
      <c r="R189" s="141">
        <f t="shared" si="22"/>
        <v>0</v>
      </c>
      <c r="S189" s="141">
        <v>0</v>
      </c>
      <c r="T189" s="142">
        <f t="shared" si="23"/>
        <v>0</v>
      </c>
      <c r="AR189" s="143" t="s">
        <v>180</v>
      </c>
      <c r="AT189" s="143" t="s">
        <v>176</v>
      </c>
      <c r="AU189" s="143" t="s">
        <v>108</v>
      </c>
      <c r="AY189" s="17" t="s">
        <v>174</v>
      </c>
      <c r="BE189" s="144">
        <f t="shared" si="24"/>
        <v>0</v>
      </c>
      <c r="BF189" s="144">
        <f t="shared" si="25"/>
        <v>0</v>
      </c>
      <c r="BG189" s="144">
        <f t="shared" si="26"/>
        <v>0</v>
      </c>
      <c r="BH189" s="144">
        <f t="shared" si="27"/>
        <v>0</v>
      </c>
      <c r="BI189" s="144">
        <f t="shared" si="28"/>
        <v>0</v>
      </c>
      <c r="BJ189" s="17" t="s">
        <v>80</v>
      </c>
      <c r="BK189" s="144">
        <f t="shared" si="29"/>
        <v>0</v>
      </c>
      <c r="BL189" s="17" t="s">
        <v>180</v>
      </c>
      <c r="BM189" s="143" t="s">
        <v>1505</v>
      </c>
    </row>
    <row r="190" spans="2:65" s="1" customFormat="1" ht="24.2" customHeight="1">
      <c r="B190" s="32"/>
      <c r="C190" s="132" t="s">
        <v>919</v>
      </c>
      <c r="D190" s="132" t="s">
        <v>176</v>
      </c>
      <c r="E190" s="133" t="s">
        <v>2344</v>
      </c>
      <c r="F190" s="134" t="s">
        <v>2345</v>
      </c>
      <c r="G190" s="135" t="s">
        <v>431</v>
      </c>
      <c r="H190" s="136">
        <v>110</v>
      </c>
      <c r="I190" s="137"/>
      <c r="J190" s="138">
        <f t="shared" si="20"/>
        <v>0</v>
      </c>
      <c r="K190" s="134" t="s">
        <v>218</v>
      </c>
      <c r="L190" s="32"/>
      <c r="M190" s="139" t="s">
        <v>21</v>
      </c>
      <c r="N190" s="140" t="s">
        <v>44</v>
      </c>
      <c r="P190" s="141">
        <f t="shared" si="21"/>
        <v>0</v>
      </c>
      <c r="Q190" s="141">
        <v>0</v>
      </c>
      <c r="R190" s="141">
        <f t="shared" si="22"/>
        <v>0</v>
      </c>
      <c r="S190" s="141">
        <v>0</v>
      </c>
      <c r="T190" s="142">
        <f t="shared" si="23"/>
        <v>0</v>
      </c>
      <c r="AR190" s="143" t="s">
        <v>180</v>
      </c>
      <c r="AT190" s="143" t="s">
        <v>176</v>
      </c>
      <c r="AU190" s="143" t="s">
        <v>108</v>
      </c>
      <c r="AY190" s="17" t="s">
        <v>174</v>
      </c>
      <c r="BE190" s="144">
        <f t="shared" si="24"/>
        <v>0</v>
      </c>
      <c r="BF190" s="144">
        <f t="shared" si="25"/>
        <v>0</v>
      </c>
      <c r="BG190" s="144">
        <f t="shared" si="26"/>
        <v>0</v>
      </c>
      <c r="BH190" s="144">
        <f t="shared" si="27"/>
        <v>0</v>
      </c>
      <c r="BI190" s="144">
        <f t="shared" si="28"/>
        <v>0</v>
      </c>
      <c r="BJ190" s="17" t="s">
        <v>80</v>
      </c>
      <c r="BK190" s="144">
        <f t="shared" si="29"/>
        <v>0</v>
      </c>
      <c r="BL190" s="17" t="s">
        <v>180</v>
      </c>
      <c r="BM190" s="143" t="s">
        <v>1507</v>
      </c>
    </row>
    <row r="191" spans="2:65" s="1" customFormat="1" ht="24.2" customHeight="1">
      <c r="B191" s="32"/>
      <c r="C191" s="132" t="s">
        <v>926</v>
      </c>
      <c r="D191" s="132" t="s">
        <v>176</v>
      </c>
      <c r="E191" s="133" t="s">
        <v>2346</v>
      </c>
      <c r="F191" s="134" t="s">
        <v>2347</v>
      </c>
      <c r="G191" s="135" t="s">
        <v>431</v>
      </c>
      <c r="H191" s="136">
        <v>56</v>
      </c>
      <c r="I191" s="137"/>
      <c r="J191" s="138">
        <f t="shared" si="20"/>
        <v>0</v>
      </c>
      <c r="K191" s="134" t="s">
        <v>218</v>
      </c>
      <c r="L191" s="32"/>
      <c r="M191" s="139" t="s">
        <v>21</v>
      </c>
      <c r="N191" s="140" t="s">
        <v>44</v>
      </c>
      <c r="P191" s="141">
        <f t="shared" si="21"/>
        <v>0</v>
      </c>
      <c r="Q191" s="141">
        <v>0</v>
      </c>
      <c r="R191" s="141">
        <f t="shared" si="22"/>
        <v>0</v>
      </c>
      <c r="S191" s="141">
        <v>0</v>
      </c>
      <c r="T191" s="142">
        <f t="shared" si="23"/>
        <v>0</v>
      </c>
      <c r="AR191" s="143" t="s">
        <v>180</v>
      </c>
      <c r="AT191" s="143" t="s">
        <v>176</v>
      </c>
      <c r="AU191" s="143" t="s">
        <v>108</v>
      </c>
      <c r="AY191" s="17" t="s">
        <v>174</v>
      </c>
      <c r="BE191" s="144">
        <f t="shared" si="24"/>
        <v>0</v>
      </c>
      <c r="BF191" s="144">
        <f t="shared" si="25"/>
        <v>0</v>
      </c>
      <c r="BG191" s="144">
        <f t="shared" si="26"/>
        <v>0</v>
      </c>
      <c r="BH191" s="144">
        <f t="shared" si="27"/>
        <v>0</v>
      </c>
      <c r="BI191" s="144">
        <f t="shared" si="28"/>
        <v>0</v>
      </c>
      <c r="BJ191" s="17" t="s">
        <v>80</v>
      </c>
      <c r="BK191" s="144">
        <f t="shared" si="29"/>
        <v>0</v>
      </c>
      <c r="BL191" s="17" t="s">
        <v>180</v>
      </c>
      <c r="BM191" s="143" t="s">
        <v>1510</v>
      </c>
    </row>
    <row r="192" spans="2:65" s="11" customFormat="1" ht="20.85" customHeight="1">
      <c r="B192" s="120"/>
      <c r="D192" s="121" t="s">
        <v>72</v>
      </c>
      <c r="E192" s="130" t="s">
        <v>1973</v>
      </c>
      <c r="F192" s="130" t="s">
        <v>2348</v>
      </c>
      <c r="I192" s="123"/>
      <c r="J192" s="131">
        <f>BK192</f>
        <v>0</v>
      </c>
      <c r="L192" s="120"/>
      <c r="M192" s="125"/>
      <c r="P192" s="126">
        <f>SUM(P193:P195)</f>
        <v>0</v>
      </c>
      <c r="R192" s="126">
        <f>SUM(R193:R195)</f>
        <v>0</v>
      </c>
      <c r="T192" s="127">
        <f>SUM(T193:T195)</f>
        <v>0</v>
      </c>
      <c r="AR192" s="121" t="s">
        <v>80</v>
      </c>
      <c r="AT192" s="128" t="s">
        <v>72</v>
      </c>
      <c r="AU192" s="128" t="s">
        <v>82</v>
      </c>
      <c r="AY192" s="121" t="s">
        <v>174</v>
      </c>
      <c r="BK192" s="129">
        <f>SUM(BK193:BK195)</f>
        <v>0</v>
      </c>
    </row>
    <row r="193" spans="2:65" s="1" customFormat="1" ht="24.2" customHeight="1">
      <c r="B193" s="32"/>
      <c r="C193" s="132" t="s">
        <v>931</v>
      </c>
      <c r="D193" s="132" t="s">
        <v>176</v>
      </c>
      <c r="E193" s="133" t="s">
        <v>2349</v>
      </c>
      <c r="F193" s="134" t="s">
        <v>2350</v>
      </c>
      <c r="G193" s="135" t="s">
        <v>812</v>
      </c>
      <c r="H193" s="136">
        <v>2</v>
      </c>
      <c r="I193" s="137"/>
      <c r="J193" s="138">
        <f>ROUND(I193*H193,2)</f>
        <v>0</v>
      </c>
      <c r="K193" s="134" t="s">
        <v>218</v>
      </c>
      <c r="L193" s="32"/>
      <c r="M193" s="139" t="s">
        <v>21</v>
      </c>
      <c r="N193" s="140" t="s">
        <v>44</v>
      </c>
      <c r="P193" s="141">
        <f>O193*H193</f>
        <v>0</v>
      </c>
      <c r="Q193" s="141">
        <v>0</v>
      </c>
      <c r="R193" s="141">
        <f>Q193*H193</f>
        <v>0</v>
      </c>
      <c r="S193" s="141">
        <v>0</v>
      </c>
      <c r="T193" s="142">
        <f>S193*H193</f>
        <v>0</v>
      </c>
      <c r="AR193" s="143" t="s">
        <v>180</v>
      </c>
      <c r="AT193" s="143" t="s">
        <v>176</v>
      </c>
      <c r="AU193" s="143" t="s">
        <v>108</v>
      </c>
      <c r="AY193" s="17" t="s">
        <v>174</v>
      </c>
      <c r="BE193" s="144">
        <f>IF(N193="základní",J193,0)</f>
        <v>0</v>
      </c>
      <c r="BF193" s="144">
        <f>IF(N193="snížená",J193,0)</f>
        <v>0</v>
      </c>
      <c r="BG193" s="144">
        <f>IF(N193="zákl. přenesená",J193,0)</f>
        <v>0</v>
      </c>
      <c r="BH193" s="144">
        <f>IF(N193="sníž. přenesená",J193,0)</f>
        <v>0</v>
      </c>
      <c r="BI193" s="144">
        <f>IF(N193="nulová",J193,0)</f>
        <v>0</v>
      </c>
      <c r="BJ193" s="17" t="s">
        <v>80</v>
      </c>
      <c r="BK193" s="144">
        <f>ROUND(I193*H193,2)</f>
        <v>0</v>
      </c>
      <c r="BL193" s="17" t="s">
        <v>180</v>
      </c>
      <c r="BM193" s="143" t="s">
        <v>1513</v>
      </c>
    </row>
    <row r="194" spans="2:65" s="1" customFormat="1" ht="24.2" customHeight="1">
      <c r="B194" s="32"/>
      <c r="C194" s="132" t="s">
        <v>961</v>
      </c>
      <c r="D194" s="132" t="s">
        <v>176</v>
      </c>
      <c r="E194" s="133" t="s">
        <v>2351</v>
      </c>
      <c r="F194" s="134" t="s">
        <v>2352</v>
      </c>
      <c r="G194" s="135" t="s">
        <v>812</v>
      </c>
      <c r="H194" s="136">
        <v>2</v>
      </c>
      <c r="I194" s="137"/>
      <c r="J194" s="138">
        <f>ROUND(I194*H194,2)</f>
        <v>0</v>
      </c>
      <c r="K194" s="134" t="s">
        <v>218</v>
      </c>
      <c r="L194" s="32"/>
      <c r="M194" s="139" t="s">
        <v>21</v>
      </c>
      <c r="N194" s="140" t="s">
        <v>44</v>
      </c>
      <c r="P194" s="141">
        <f>O194*H194</f>
        <v>0</v>
      </c>
      <c r="Q194" s="141">
        <v>0</v>
      </c>
      <c r="R194" s="141">
        <f>Q194*H194</f>
        <v>0</v>
      </c>
      <c r="S194" s="141">
        <v>0</v>
      </c>
      <c r="T194" s="142">
        <f>S194*H194</f>
        <v>0</v>
      </c>
      <c r="AR194" s="143" t="s">
        <v>180</v>
      </c>
      <c r="AT194" s="143" t="s">
        <v>176</v>
      </c>
      <c r="AU194" s="143" t="s">
        <v>108</v>
      </c>
      <c r="AY194" s="17" t="s">
        <v>174</v>
      </c>
      <c r="BE194" s="144">
        <f>IF(N194="základní",J194,0)</f>
        <v>0</v>
      </c>
      <c r="BF194" s="144">
        <f>IF(N194="snížená",J194,0)</f>
        <v>0</v>
      </c>
      <c r="BG194" s="144">
        <f>IF(N194="zákl. přenesená",J194,0)</f>
        <v>0</v>
      </c>
      <c r="BH194" s="144">
        <f>IF(N194="sníž. přenesená",J194,0)</f>
        <v>0</v>
      </c>
      <c r="BI194" s="144">
        <f>IF(N194="nulová",J194,0)</f>
        <v>0</v>
      </c>
      <c r="BJ194" s="17" t="s">
        <v>80</v>
      </c>
      <c r="BK194" s="144">
        <f>ROUND(I194*H194,2)</f>
        <v>0</v>
      </c>
      <c r="BL194" s="17" t="s">
        <v>180</v>
      </c>
      <c r="BM194" s="143" t="s">
        <v>1516</v>
      </c>
    </row>
    <row r="195" spans="2:65" s="1" customFormat="1" ht="39">
      <c r="B195" s="32"/>
      <c r="D195" s="150" t="s">
        <v>220</v>
      </c>
      <c r="F195" s="170" t="s">
        <v>2353</v>
      </c>
      <c r="I195" s="147"/>
      <c r="L195" s="32"/>
      <c r="M195" s="148"/>
      <c r="T195" s="53"/>
      <c r="AT195" s="17" t="s">
        <v>220</v>
      </c>
      <c r="AU195" s="17" t="s">
        <v>108</v>
      </c>
    </row>
    <row r="196" spans="2:65" s="11" customFormat="1" ht="22.9" customHeight="1">
      <c r="B196" s="120"/>
      <c r="D196" s="121" t="s">
        <v>72</v>
      </c>
      <c r="E196" s="130" t="s">
        <v>1981</v>
      </c>
      <c r="F196" s="130" t="s">
        <v>2354</v>
      </c>
      <c r="I196" s="123"/>
      <c r="J196" s="131">
        <f>BK196</f>
        <v>0</v>
      </c>
      <c r="L196" s="120"/>
      <c r="M196" s="125"/>
      <c r="P196" s="126">
        <f>SUM(P197:P199)</f>
        <v>0</v>
      </c>
      <c r="R196" s="126">
        <f>SUM(R197:R199)</f>
        <v>0</v>
      </c>
      <c r="T196" s="127">
        <f>SUM(T197:T199)</f>
        <v>0</v>
      </c>
      <c r="AR196" s="121" t="s">
        <v>80</v>
      </c>
      <c r="AT196" s="128" t="s">
        <v>72</v>
      </c>
      <c r="AU196" s="128" t="s">
        <v>80</v>
      </c>
      <c r="AY196" s="121" t="s">
        <v>174</v>
      </c>
      <c r="BK196" s="129">
        <f>SUM(BK197:BK199)</f>
        <v>0</v>
      </c>
    </row>
    <row r="197" spans="2:65" s="1" customFormat="1" ht="24.2" customHeight="1">
      <c r="B197" s="32"/>
      <c r="C197" s="132" t="s">
        <v>966</v>
      </c>
      <c r="D197" s="132" t="s">
        <v>176</v>
      </c>
      <c r="E197" s="133" t="s">
        <v>2355</v>
      </c>
      <c r="F197" s="134" t="s">
        <v>2356</v>
      </c>
      <c r="G197" s="135" t="s">
        <v>838</v>
      </c>
      <c r="H197" s="191"/>
      <c r="I197" s="137"/>
      <c r="J197" s="138">
        <f>ROUND(I197*H197,2)</f>
        <v>0</v>
      </c>
      <c r="K197" s="134" t="s">
        <v>218</v>
      </c>
      <c r="L197" s="32"/>
      <c r="M197" s="139" t="s">
        <v>21</v>
      </c>
      <c r="N197" s="140" t="s">
        <v>44</v>
      </c>
      <c r="P197" s="141">
        <f>O197*H197</f>
        <v>0</v>
      </c>
      <c r="Q197" s="141">
        <v>0</v>
      </c>
      <c r="R197" s="141">
        <f>Q197*H197</f>
        <v>0</v>
      </c>
      <c r="S197" s="141">
        <v>0</v>
      </c>
      <c r="T197" s="142">
        <f>S197*H197</f>
        <v>0</v>
      </c>
      <c r="AR197" s="143" t="s">
        <v>180</v>
      </c>
      <c r="AT197" s="143" t="s">
        <v>176</v>
      </c>
      <c r="AU197" s="143" t="s">
        <v>82</v>
      </c>
      <c r="AY197" s="17" t="s">
        <v>174</v>
      </c>
      <c r="BE197" s="144">
        <f>IF(N197="základní",J197,0)</f>
        <v>0</v>
      </c>
      <c r="BF197" s="144">
        <f>IF(N197="snížená",J197,0)</f>
        <v>0</v>
      </c>
      <c r="BG197" s="144">
        <f>IF(N197="zákl. přenesená",J197,0)</f>
        <v>0</v>
      </c>
      <c r="BH197" s="144">
        <f>IF(N197="sníž. přenesená",J197,0)</f>
        <v>0</v>
      </c>
      <c r="BI197" s="144">
        <f>IF(N197="nulová",J197,0)</f>
        <v>0</v>
      </c>
      <c r="BJ197" s="17" t="s">
        <v>80</v>
      </c>
      <c r="BK197" s="144">
        <f>ROUND(I197*H197,2)</f>
        <v>0</v>
      </c>
      <c r="BL197" s="17" t="s">
        <v>180</v>
      </c>
      <c r="BM197" s="143" t="s">
        <v>1519</v>
      </c>
    </row>
    <row r="198" spans="2:65" s="1" customFormat="1" ht="19.5">
      <c r="B198" s="32"/>
      <c r="D198" s="150" t="s">
        <v>220</v>
      </c>
      <c r="F198" s="170" t="s">
        <v>2357</v>
      </c>
      <c r="I198" s="147"/>
      <c r="L198" s="32"/>
      <c r="M198" s="148"/>
      <c r="T198" s="53"/>
      <c r="AT198" s="17" t="s">
        <v>220</v>
      </c>
      <c r="AU198" s="17" t="s">
        <v>82</v>
      </c>
    </row>
    <row r="199" spans="2:65" s="1" customFormat="1" ht="21.75" customHeight="1">
      <c r="B199" s="32"/>
      <c r="C199" s="132" t="s">
        <v>971</v>
      </c>
      <c r="D199" s="132" t="s">
        <v>176</v>
      </c>
      <c r="E199" s="133" t="s">
        <v>2358</v>
      </c>
      <c r="F199" s="134" t="s">
        <v>2152</v>
      </c>
      <c r="G199" s="135" t="s">
        <v>838</v>
      </c>
      <c r="H199" s="191"/>
      <c r="I199" s="137"/>
      <c r="J199" s="138">
        <f>ROUND(I199*H199,2)</f>
        <v>0</v>
      </c>
      <c r="K199" s="134" t="s">
        <v>218</v>
      </c>
      <c r="L199" s="32"/>
      <c r="M199" s="139" t="s">
        <v>21</v>
      </c>
      <c r="N199" s="140" t="s">
        <v>44</v>
      </c>
      <c r="P199" s="141">
        <f>O199*H199</f>
        <v>0</v>
      </c>
      <c r="Q199" s="141">
        <v>0</v>
      </c>
      <c r="R199" s="141">
        <f>Q199*H199</f>
        <v>0</v>
      </c>
      <c r="S199" s="141">
        <v>0</v>
      </c>
      <c r="T199" s="142">
        <f>S199*H199</f>
        <v>0</v>
      </c>
      <c r="AR199" s="143" t="s">
        <v>180</v>
      </c>
      <c r="AT199" s="143" t="s">
        <v>176</v>
      </c>
      <c r="AU199" s="143" t="s">
        <v>82</v>
      </c>
      <c r="AY199" s="17" t="s">
        <v>174</v>
      </c>
      <c r="BE199" s="144">
        <f>IF(N199="základní",J199,0)</f>
        <v>0</v>
      </c>
      <c r="BF199" s="144">
        <f>IF(N199="snížená",J199,0)</f>
        <v>0</v>
      </c>
      <c r="BG199" s="144">
        <f>IF(N199="zákl. přenesená",J199,0)</f>
        <v>0</v>
      </c>
      <c r="BH199" s="144">
        <f>IF(N199="sníž. přenesená",J199,0)</f>
        <v>0</v>
      </c>
      <c r="BI199" s="144">
        <f>IF(N199="nulová",J199,0)</f>
        <v>0</v>
      </c>
      <c r="BJ199" s="17" t="s">
        <v>80</v>
      </c>
      <c r="BK199" s="144">
        <f>ROUND(I199*H199,2)</f>
        <v>0</v>
      </c>
      <c r="BL199" s="17" t="s">
        <v>180</v>
      </c>
      <c r="BM199" s="143" t="s">
        <v>1522</v>
      </c>
    </row>
    <row r="200" spans="2:65" s="11" customFormat="1" ht="22.9" customHeight="1">
      <c r="B200" s="120"/>
      <c r="D200" s="121" t="s">
        <v>72</v>
      </c>
      <c r="E200" s="130" t="s">
        <v>1985</v>
      </c>
      <c r="F200" s="130" t="s">
        <v>2359</v>
      </c>
      <c r="I200" s="123"/>
      <c r="J200" s="131">
        <f>BK200</f>
        <v>0</v>
      </c>
      <c r="L200" s="120"/>
      <c r="M200" s="125"/>
      <c r="P200" s="126">
        <f>SUM(P201:P211)</f>
        <v>0</v>
      </c>
      <c r="R200" s="126">
        <f>SUM(R201:R211)</f>
        <v>0</v>
      </c>
      <c r="T200" s="127">
        <f>SUM(T201:T211)</f>
        <v>0</v>
      </c>
      <c r="AR200" s="121" t="s">
        <v>80</v>
      </c>
      <c r="AT200" s="128" t="s">
        <v>72</v>
      </c>
      <c r="AU200" s="128" t="s">
        <v>80</v>
      </c>
      <c r="AY200" s="121" t="s">
        <v>174</v>
      </c>
      <c r="BK200" s="129">
        <f>SUM(BK201:BK211)</f>
        <v>0</v>
      </c>
    </row>
    <row r="201" spans="2:65" s="1" customFormat="1" ht="24.2" customHeight="1">
      <c r="B201" s="32"/>
      <c r="C201" s="132" t="s">
        <v>976</v>
      </c>
      <c r="D201" s="132" t="s">
        <v>176</v>
      </c>
      <c r="E201" s="133" t="s">
        <v>2360</v>
      </c>
      <c r="F201" s="134" t="s">
        <v>2361</v>
      </c>
      <c r="G201" s="135" t="s">
        <v>812</v>
      </c>
      <c r="H201" s="136">
        <v>1</v>
      </c>
      <c r="I201" s="137"/>
      <c r="J201" s="138">
        <f>ROUND(I201*H201,2)</f>
        <v>0</v>
      </c>
      <c r="K201" s="134" t="s">
        <v>218</v>
      </c>
      <c r="L201" s="32"/>
      <c r="M201" s="139" t="s">
        <v>21</v>
      </c>
      <c r="N201" s="140" t="s">
        <v>44</v>
      </c>
      <c r="P201" s="141">
        <f>O201*H201</f>
        <v>0</v>
      </c>
      <c r="Q201" s="141">
        <v>0</v>
      </c>
      <c r="R201" s="141">
        <f>Q201*H201</f>
        <v>0</v>
      </c>
      <c r="S201" s="141">
        <v>0</v>
      </c>
      <c r="T201" s="142">
        <f>S201*H201</f>
        <v>0</v>
      </c>
      <c r="AR201" s="143" t="s">
        <v>180</v>
      </c>
      <c r="AT201" s="143" t="s">
        <v>176</v>
      </c>
      <c r="AU201" s="143" t="s">
        <v>82</v>
      </c>
      <c r="AY201" s="17" t="s">
        <v>174</v>
      </c>
      <c r="BE201" s="144">
        <f>IF(N201="základní",J201,0)</f>
        <v>0</v>
      </c>
      <c r="BF201" s="144">
        <f>IF(N201="snížená",J201,0)</f>
        <v>0</v>
      </c>
      <c r="BG201" s="144">
        <f>IF(N201="zákl. přenesená",J201,0)</f>
        <v>0</v>
      </c>
      <c r="BH201" s="144">
        <f>IF(N201="sníž. přenesená",J201,0)</f>
        <v>0</v>
      </c>
      <c r="BI201" s="144">
        <f>IF(N201="nulová",J201,0)</f>
        <v>0</v>
      </c>
      <c r="BJ201" s="17" t="s">
        <v>80</v>
      </c>
      <c r="BK201" s="144">
        <f>ROUND(I201*H201,2)</f>
        <v>0</v>
      </c>
      <c r="BL201" s="17" t="s">
        <v>180</v>
      </c>
      <c r="BM201" s="143" t="s">
        <v>1525</v>
      </c>
    </row>
    <row r="202" spans="2:65" s="1" customFormat="1" ht="24.2" customHeight="1">
      <c r="B202" s="32"/>
      <c r="C202" s="132" t="s">
        <v>981</v>
      </c>
      <c r="D202" s="132" t="s">
        <v>176</v>
      </c>
      <c r="E202" s="133" t="s">
        <v>2362</v>
      </c>
      <c r="F202" s="134" t="s">
        <v>2363</v>
      </c>
      <c r="G202" s="135" t="s">
        <v>812</v>
      </c>
      <c r="H202" s="136">
        <v>1</v>
      </c>
      <c r="I202" s="137"/>
      <c r="J202" s="138">
        <f>ROUND(I202*H202,2)</f>
        <v>0</v>
      </c>
      <c r="K202" s="134" t="s">
        <v>218</v>
      </c>
      <c r="L202" s="32"/>
      <c r="M202" s="139" t="s">
        <v>21</v>
      </c>
      <c r="N202" s="140" t="s">
        <v>44</v>
      </c>
      <c r="P202" s="141">
        <f>O202*H202</f>
        <v>0</v>
      </c>
      <c r="Q202" s="141">
        <v>0</v>
      </c>
      <c r="R202" s="141">
        <f>Q202*H202</f>
        <v>0</v>
      </c>
      <c r="S202" s="141">
        <v>0</v>
      </c>
      <c r="T202" s="142">
        <f>S202*H202</f>
        <v>0</v>
      </c>
      <c r="AR202" s="143" t="s">
        <v>180</v>
      </c>
      <c r="AT202" s="143" t="s">
        <v>176</v>
      </c>
      <c r="AU202" s="143" t="s">
        <v>82</v>
      </c>
      <c r="AY202" s="17" t="s">
        <v>174</v>
      </c>
      <c r="BE202" s="144">
        <f>IF(N202="základní",J202,0)</f>
        <v>0</v>
      </c>
      <c r="BF202" s="144">
        <f>IF(N202="snížená",J202,0)</f>
        <v>0</v>
      </c>
      <c r="BG202" s="144">
        <f>IF(N202="zákl. přenesená",J202,0)</f>
        <v>0</v>
      </c>
      <c r="BH202" s="144">
        <f>IF(N202="sníž. přenesená",J202,0)</f>
        <v>0</v>
      </c>
      <c r="BI202" s="144">
        <f>IF(N202="nulová",J202,0)</f>
        <v>0</v>
      </c>
      <c r="BJ202" s="17" t="s">
        <v>80</v>
      </c>
      <c r="BK202" s="144">
        <f>ROUND(I202*H202,2)</f>
        <v>0</v>
      </c>
      <c r="BL202" s="17" t="s">
        <v>180</v>
      </c>
      <c r="BM202" s="143" t="s">
        <v>1531</v>
      </c>
    </row>
    <row r="203" spans="2:65" s="1" customFormat="1" ht="33" customHeight="1">
      <c r="B203" s="32"/>
      <c r="C203" s="132" t="s">
        <v>985</v>
      </c>
      <c r="D203" s="132" t="s">
        <v>176</v>
      </c>
      <c r="E203" s="133" t="s">
        <v>2364</v>
      </c>
      <c r="F203" s="134" t="s">
        <v>2365</v>
      </c>
      <c r="G203" s="135" t="s">
        <v>812</v>
      </c>
      <c r="H203" s="136">
        <v>1</v>
      </c>
      <c r="I203" s="137"/>
      <c r="J203" s="138">
        <f>ROUND(I203*H203,2)</f>
        <v>0</v>
      </c>
      <c r="K203" s="134" t="s">
        <v>218</v>
      </c>
      <c r="L203" s="32"/>
      <c r="M203" s="139" t="s">
        <v>21</v>
      </c>
      <c r="N203" s="140" t="s">
        <v>44</v>
      </c>
      <c r="P203" s="141">
        <f>O203*H203</f>
        <v>0</v>
      </c>
      <c r="Q203" s="141">
        <v>0</v>
      </c>
      <c r="R203" s="141">
        <f>Q203*H203</f>
        <v>0</v>
      </c>
      <c r="S203" s="141">
        <v>0</v>
      </c>
      <c r="T203" s="142">
        <f>S203*H203</f>
        <v>0</v>
      </c>
      <c r="AR203" s="143" t="s">
        <v>180</v>
      </c>
      <c r="AT203" s="143" t="s">
        <v>176</v>
      </c>
      <c r="AU203" s="143" t="s">
        <v>82</v>
      </c>
      <c r="AY203" s="17" t="s">
        <v>174</v>
      </c>
      <c r="BE203" s="144">
        <f>IF(N203="základní",J203,0)</f>
        <v>0</v>
      </c>
      <c r="BF203" s="144">
        <f>IF(N203="snížená",J203,0)</f>
        <v>0</v>
      </c>
      <c r="BG203" s="144">
        <f>IF(N203="zákl. přenesená",J203,0)</f>
        <v>0</v>
      </c>
      <c r="BH203" s="144">
        <f>IF(N203="sníž. přenesená",J203,0)</f>
        <v>0</v>
      </c>
      <c r="BI203" s="144">
        <f>IF(N203="nulová",J203,0)</f>
        <v>0</v>
      </c>
      <c r="BJ203" s="17" t="s">
        <v>80</v>
      </c>
      <c r="BK203" s="144">
        <f>ROUND(I203*H203,2)</f>
        <v>0</v>
      </c>
      <c r="BL203" s="17" t="s">
        <v>180</v>
      </c>
      <c r="BM203" s="143" t="s">
        <v>1534</v>
      </c>
    </row>
    <row r="204" spans="2:65" s="1" customFormat="1" ht="19.5">
      <c r="B204" s="32"/>
      <c r="D204" s="150" t="s">
        <v>220</v>
      </c>
      <c r="F204" s="170" t="s">
        <v>2366</v>
      </c>
      <c r="I204" s="147"/>
      <c r="L204" s="32"/>
      <c r="M204" s="148"/>
      <c r="T204" s="53"/>
      <c r="AT204" s="17" t="s">
        <v>220</v>
      </c>
      <c r="AU204" s="17" t="s">
        <v>82</v>
      </c>
    </row>
    <row r="205" spans="2:65" s="1" customFormat="1" ht="16.5" customHeight="1">
      <c r="B205" s="32"/>
      <c r="C205" s="132" t="s">
        <v>990</v>
      </c>
      <c r="D205" s="132" t="s">
        <v>176</v>
      </c>
      <c r="E205" s="133" t="s">
        <v>2367</v>
      </c>
      <c r="F205" s="134" t="s">
        <v>2368</v>
      </c>
      <c r="G205" s="135" t="s">
        <v>812</v>
      </c>
      <c r="H205" s="136">
        <v>1</v>
      </c>
      <c r="I205" s="137"/>
      <c r="J205" s="138">
        <f t="shared" ref="J205:J211" si="30">ROUND(I205*H205,2)</f>
        <v>0</v>
      </c>
      <c r="K205" s="134" t="s">
        <v>218</v>
      </c>
      <c r="L205" s="32"/>
      <c r="M205" s="139" t="s">
        <v>21</v>
      </c>
      <c r="N205" s="140" t="s">
        <v>44</v>
      </c>
      <c r="P205" s="141">
        <f t="shared" ref="P205:P211" si="31">O205*H205</f>
        <v>0</v>
      </c>
      <c r="Q205" s="141">
        <v>0</v>
      </c>
      <c r="R205" s="141">
        <f t="shared" ref="R205:R211" si="32">Q205*H205</f>
        <v>0</v>
      </c>
      <c r="S205" s="141">
        <v>0</v>
      </c>
      <c r="T205" s="142">
        <f t="shared" ref="T205:T211" si="33">S205*H205</f>
        <v>0</v>
      </c>
      <c r="AR205" s="143" t="s">
        <v>180</v>
      </c>
      <c r="AT205" s="143" t="s">
        <v>176</v>
      </c>
      <c r="AU205" s="143" t="s">
        <v>82</v>
      </c>
      <c r="AY205" s="17" t="s">
        <v>174</v>
      </c>
      <c r="BE205" s="144">
        <f t="shared" ref="BE205:BE211" si="34">IF(N205="základní",J205,0)</f>
        <v>0</v>
      </c>
      <c r="BF205" s="144">
        <f t="shared" ref="BF205:BF211" si="35">IF(N205="snížená",J205,0)</f>
        <v>0</v>
      </c>
      <c r="BG205" s="144">
        <f t="shared" ref="BG205:BG211" si="36">IF(N205="zákl. přenesená",J205,0)</f>
        <v>0</v>
      </c>
      <c r="BH205" s="144">
        <f t="shared" ref="BH205:BH211" si="37">IF(N205="sníž. přenesená",J205,0)</f>
        <v>0</v>
      </c>
      <c r="BI205" s="144">
        <f t="shared" ref="BI205:BI211" si="38">IF(N205="nulová",J205,0)</f>
        <v>0</v>
      </c>
      <c r="BJ205" s="17" t="s">
        <v>80</v>
      </c>
      <c r="BK205" s="144">
        <f t="shared" ref="BK205:BK211" si="39">ROUND(I205*H205,2)</f>
        <v>0</v>
      </c>
      <c r="BL205" s="17" t="s">
        <v>180</v>
      </c>
      <c r="BM205" s="143" t="s">
        <v>1537</v>
      </c>
    </row>
    <row r="206" spans="2:65" s="1" customFormat="1" ht="21.75" customHeight="1">
      <c r="B206" s="32"/>
      <c r="C206" s="132" t="s">
        <v>996</v>
      </c>
      <c r="D206" s="132" t="s">
        <v>176</v>
      </c>
      <c r="E206" s="133" t="s">
        <v>2369</v>
      </c>
      <c r="F206" s="134" t="s">
        <v>2370</v>
      </c>
      <c r="G206" s="135" t="s">
        <v>812</v>
      </c>
      <c r="H206" s="136">
        <v>294</v>
      </c>
      <c r="I206" s="137"/>
      <c r="J206" s="138">
        <f t="shared" si="30"/>
        <v>0</v>
      </c>
      <c r="K206" s="134" t="s">
        <v>218</v>
      </c>
      <c r="L206" s="32"/>
      <c r="M206" s="139" t="s">
        <v>21</v>
      </c>
      <c r="N206" s="140" t="s">
        <v>44</v>
      </c>
      <c r="P206" s="141">
        <f t="shared" si="31"/>
        <v>0</v>
      </c>
      <c r="Q206" s="141">
        <v>0</v>
      </c>
      <c r="R206" s="141">
        <f t="shared" si="32"/>
        <v>0</v>
      </c>
      <c r="S206" s="141">
        <v>0</v>
      </c>
      <c r="T206" s="142">
        <f t="shared" si="33"/>
        <v>0</v>
      </c>
      <c r="AR206" s="143" t="s">
        <v>180</v>
      </c>
      <c r="AT206" s="143" t="s">
        <v>176</v>
      </c>
      <c r="AU206" s="143" t="s">
        <v>82</v>
      </c>
      <c r="AY206" s="17" t="s">
        <v>174</v>
      </c>
      <c r="BE206" s="144">
        <f t="shared" si="34"/>
        <v>0</v>
      </c>
      <c r="BF206" s="144">
        <f t="shared" si="35"/>
        <v>0</v>
      </c>
      <c r="BG206" s="144">
        <f t="shared" si="36"/>
        <v>0</v>
      </c>
      <c r="BH206" s="144">
        <f t="shared" si="37"/>
        <v>0</v>
      </c>
      <c r="BI206" s="144">
        <f t="shared" si="38"/>
        <v>0</v>
      </c>
      <c r="BJ206" s="17" t="s">
        <v>80</v>
      </c>
      <c r="BK206" s="144">
        <f t="shared" si="39"/>
        <v>0</v>
      </c>
      <c r="BL206" s="17" t="s">
        <v>180</v>
      </c>
      <c r="BM206" s="143" t="s">
        <v>1540</v>
      </c>
    </row>
    <row r="207" spans="2:65" s="1" customFormat="1" ht="16.5" customHeight="1">
      <c r="B207" s="32"/>
      <c r="C207" s="132" t="s">
        <v>1001</v>
      </c>
      <c r="D207" s="132" t="s">
        <v>176</v>
      </c>
      <c r="E207" s="133" t="s">
        <v>2371</v>
      </c>
      <c r="F207" s="134" t="s">
        <v>2372</v>
      </c>
      <c r="G207" s="135" t="s">
        <v>812</v>
      </c>
      <c r="H207" s="136">
        <v>1</v>
      </c>
      <c r="I207" s="137"/>
      <c r="J207" s="138">
        <f t="shared" si="30"/>
        <v>0</v>
      </c>
      <c r="K207" s="134" t="s">
        <v>218</v>
      </c>
      <c r="L207" s="32"/>
      <c r="M207" s="139" t="s">
        <v>21</v>
      </c>
      <c r="N207" s="140" t="s">
        <v>44</v>
      </c>
      <c r="P207" s="141">
        <f t="shared" si="31"/>
        <v>0</v>
      </c>
      <c r="Q207" s="141">
        <v>0</v>
      </c>
      <c r="R207" s="141">
        <f t="shared" si="32"/>
        <v>0</v>
      </c>
      <c r="S207" s="141">
        <v>0</v>
      </c>
      <c r="T207" s="142">
        <f t="shared" si="33"/>
        <v>0</v>
      </c>
      <c r="AR207" s="143" t="s">
        <v>180</v>
      </c>
      <c r="AT207" s="143" t="s">
        <v>176</v>
      </c>
      <c r="AU207" s="143" t="s">
        <v>82</v>
      </c>
      <c r="AY207" s="17" t="s">
        <v>174</v>
      </c>
      <c r="BE207" s="144">
        <f t="shared" si="34"/>
        <v>0</v>
      </c>
      <c r="BF207" s="144">
        <f t="shared" si="35"/>
        <v>0</v>
      </c>
      <c r="BG207" s="144">
        <f t="shared" si="36"/>
        <v>0</v>
      </c>
      <c r="BH207" s="144">
        <f t="shared" si="37"/>
        <v>0</v>
      </c>
      <c r="BI207" s="144">
        <f t="shared" si="38"/>
        <v>0</v>
      </c>
      <c r="BJ207" s="17" t="s">
        <v>80</v>
      </c>
      <c r="BK207" s="144">
        <f t="shared" si="39"/>
        <v>0</v>
      </c>
      <c r="BL207" s="17" t="s">
        <v>180</v>
      </c>
      <c r="BM207" s="143" t="s">
        <v>1543</v>
      </c>
    </row>
    <row r="208" spans="2:65" s="1" customFormat="1" ht="16.5" customHeight="1">
      <c r="B208" s="32"/>
      <c r="C208" s="132" t="s">
        <v>1003</v>
      </c>
      <c r="D208" s="132" t="s">
        <v>176</v>
      </c>
      <c r="E208" s="133" t="s">
        <v>2373</v>
      </c>
      <c r="F208" s="134" t="s">
        <v>2374</v>
      </c>
      <c r="G208" s="135" t="s">
        <v>812</v>
      </c>
      <c r="H208" s="136">
        <v>1</v>
      </c>
      <c r="I208" s="137"/>
      <c r="J208" s="138">
        <f t="shared" si="30"/>
        <v>0</v>
      </c>
      <c r="K208" s="134" t="s">
        <v>218</v>
      </c>
      <c r="L208" s="32"/>
      <c r="M208" s="139" t="s">
        <v>21</v>
      </c>
      <c r="N208" s="140" t="s">
        <v>44</v>
      </c>
      <c r="P208" s="141">
        <f t="shared" si="31"/>
        <v>0</v>
      </c>
      <c r="Q208" s="141">
        <v>0</v>
      </c>
      <c r="R208" s="141">
        <f t="shared" si="32"/>
        <v>0</v>
      </c>
      <c r="S208" s="141">
        <v>0</v>
      </c>
      <c r="T208" s="142">
        <f t="shared" si="33"/>
        <v>0</v>
      </c>
      <c r="AR208" s="143" t="s">
        <v>180</v>
      </c>
      <c r="AT208" s="143" t="s">
        <v>176</v>
      </c>
      <c r="AU208" s="143" t="s">
        <v>82</v>
      </c>
      <c r="AY208" s="17" t="s">
        <v>174</v>
      </c>
      <c r="BE208" s="144">
        <f t="shared" si="34"/>
        <v>0</v>
      </c>
      <c r="BF208" s="144">
        <f t="shared" si="35"/>
        <v>0</v>
      </c>
      <c r="BG208" s="144">
        <f t="shared" si="36"/>
        <v>0</v>
      </c>
      <c r="BH208" s="144">
        <f t="shared" si="37"/>
        <v>0</v>
      </c>
      <c r="BI208" s="144">
        <f t="shared" si="38"/>
        <v>0</v>
      </c>
      <c r="BJ208" s="17" t="s">
        <v>80</v>
      </c>
      <c r="BK208" s="144">
        <f t="shared" si="39"/>
        <v>0</v>
      </c>
      <c r="BL208" s="17" t="s">
        <v>180</v>
      </c>
      <c r="BM208" s="143" t="s">
        <v>1546</v>
      </c>
    </row>
    <row r="209" spans="2:65" s="1" customFormat="1" ht="24.2" customHeight="1">
      <c r="B209" s="32"/>
      <c r="C209" s="132" t="s">
        <v>1008</v>
      </c>
      <c r="D209" s="132" t="s">
        <v>176</v>
      </c>
      <c r="E209" s="133" t="s">
        <v>2177</v>
      </c>
      <c r="F209" s="134" t="s">
        <v>2178</v>
      </c>
      <c r="G209" s="135" t="s">
        <v>812</v>
      </c>
      <c r="H209" s="136">
        <v>1</v>
      </c>
      <c r="I209" s="137"/>
      <c r="J209" s="138">
        <f t="shared" si="30"/>
        <v>0</v>
      </c>
      <c r="K209" s="134" t="s">
        <v>218</v>
      </c>
      <c r="L209" s="32"/>
      <c r="M209" s="139" t="s">
        <v>21</v>
      </c>
      <c r="N209" s="140" t="s">
        <v>44</v>
      </c>
      <c r="P209" s="141">
        <f t="shared" si="31"/>
        <v>0</v>
      </c>
      <c r="Q209" s="141">
        <v>0</v>
      </c>
      <c r="R209" s="141">
        <f t="shared" si="32"/>
        <v>0</v>
      </c>
      <c r="S209" s="141">
        <v>0</v>
      </c>
      <c r="T209" s="142">
        <f t="shared" si="33"/>
        <v>0</v>
      </c>
      <c r="AR209" s="143" t="s">
        <v>180</v>
      </c>
      <c r="AT209" s="143" t="s">
        <v>176</v>
      </c>
      <c r="AU209" s="143" t="s">
        <v>82</v>
      </c>
      <c r="AY209" s="17" t="s">
        <v>174</v>
      </c>
      <c r="BE209" s="144">
        <f t="shared" si="34"/>
        <v>0</v>
      </c>
      <c r="BF209" s="144">
        <f t="shared" si="35"/>
        <v>0</v>
      </c>
      <c r="BG209" s="144">
        <f t="shared" si="36"/>
        <v>0</v>
      </c>
      <c r="BH209" s="144">
        <f t="shared" si="37"/>
        <v>0</v>
      </c>
      <c r="BI209" s="144">
        <f t="shared" si="38"/>
        <v>0</v>
      </c>
      <c r="BJ209" s="17" t="s">
        <v>80</v>
      </c>
      <c r="BK209" s="144">
        <f t="shared" si="39"/>
        <v>0</v>
      </c>
      <c r="BL209" s="17" t="s">
        <v>180</v>
      </c>
      <c r="BM209" s="143" t="s">
        <v>1549</v>
      </c>
    </row>
    <row r="210" spans="2:65" s="1" customFormat="1" ht="24.2" customHeight="1">
      <c r="B210" s="32"/>
      <c r="C210" s="132" t="s">
        <v>1038</v>
      </c>
      <c r="D210" s="132" t="s">
        <v>176</v>
      </c>
      <c r="E210" s="133" t="s">
        <v>2375</v>
      </c>
      <c r="F210" s="134" t="s">
        <v>2180</v>
      </c>
      <c r="G210" s="135" t="s">
        <v>812</v>
      </c>
      <c r="H210" s="136">
        <v>1</v>
      </c>
      <c r="I210" s="137"/>
      <c r="J210" s="138">
        <f t="shared" si="30"/>
        <v>0</v>
      </c>
      <c r="K210" s="134" t="s">
        <v>218</v>
      </c>
      <c r="L210" s="32"/>
      <c r="M210" s="139" t="s">
        <v>21</v>
      </c>
      <c r="N210" s="140" t="s">
        <v>44</v>
      </c>
      <c r="P210" s="141">
        <f t="shared" si="31"/>
        <v>0</v>
      </c>
      <c r="Q210" s="141">
        <v>0</v>
      </c>
      <c r="R210" s="141">
        <f t="shared" si="32"/>
        <v>0</v>
      </c>
      <c r="S210" s="141">
        <v>0</v>
      </c>
      <c r="T210" s="142">
        <f t="shared" si="33"/>
        <v>0</v>
      </c>
      <c r="AR210" s="143" t="s">
        <v>180</v>
      </c>
      <c r="AT210" s="143" t="s">
        <v>176</v>
      </c>
      <c r="AU210" s="143" t="s">
        <v>82</v>
      </c>
      <c r="AY210" s="17" t="s">
        <v>174</v>
      </c>
      <c r="BE210" s="144">
        <f t="shared" si="34"/>
        <v>0</v>
      </c>
      <c r="BF210" s="144">
        <f t="shared" si="35"/>
        <v>0</v>
      </c>
      <c r="BG210" s="144">
        <f t="shared" si="36"/>
        <v>0</v>
      </c>
      <c r="BH210" s="144">
        <f t="shared" si="37"/>
        <v>0</v>
      </c>
      <c r="BI210" s="144">
        <f t="shared" si="38"/>
        <v>0</v>
      </c>
      <c r="BJ210" s="17" t="s">
        <v>80</v>
      </c>
      <c r="BK210" s="144">
        <f t="shared" si="39"/>
        <v>0</v>
      </c>
      <c r="BL210" s="17" t="s">
        <v>180</v>
      </c>
      <c r="BM210" s="143" t="s">
        <v>1552</v>
      </c>
    </row>
    <row r="211" spans="2:65" s="1" customFormat="1" ht="24.2" customHeight="1">
      <c r="B211" s="32"/>
      <c r="C211" s="132" t="s">
        <v>1042</v>
      </c>
      <c r="D211" s="132" t="s">
        <v>176</v>
      </c>
      <c r="E211" s="133" t="s">
        <v>2376</v>
      </c>
      <c r="F211" s="134" t="s">
        <v>2377</v>
      </c>
      <c r="G211" s="135" t="s">
        <v>812</v>
      </c>
      <c r="H211" s="136">
        <v>1</v>
      </c>
      <c r="I211" s="137"/>
      <c r="J211" s="138">
        <f t="shared" si="30"/>
        <v>0</v>
      </c>
      <c r="K211" s="134" t="s">
        <v>218</v>
      </c>
      <c r="L211" s="32"/>
      <c r="M211" s="139" t="s">
        <v>21</v>
      </c>
      <c r="N211" s="140" t="s">
        <v>44</v>
      </c>
      <c r="P211" s="141">
        <f t="shared" si="31"/>
        <v>0</v>
      </c>
      <c r="Q211" s="141">
        <v>0</v>
      </c>
      <c r="R211" s="141">
        <f t="shared" si="32"/>
        <v>0</v>
      </c>
      <c r="S211" s="141">
        <v>0</v>
      </c>
      <c r="T211" s="142">
        <f t="shared" si="33"/>
        <v>0</v>
      </c>
      <c r="AR211" s="143" t="s">
        <v>180</v>
      </c>
      <c r="AT211" s="143" t="s">
        <v>176</v>
      </c>
      <c r="AU211" s="143" t="s">
        <v>82</v>
      </c>
      <c r="AY211" s="17" t="s">
        <v>174</v>
      </c>
      <c r="BE211" s="144">
        <f t="shared" si="34"/>
        <v>0</v>
      </c>
      <c r="BF211" s="144">
        <f t="shared" si="35"/>
        <v>0</v>
      </c>
      <c r="BG211" s="144">
        <f t="shared" si="36"/>
        <v>0</v>
      </c>
      <c r="BH211" s="144">
        <f t="shared" si="37"/>
        <v>0</v>
      </c>
      <c r="BI211" s="144">
        <f t="shared" si="38"/>
        <v>0</v>
      </c>
      <c r="BJ211" s="17" t="s">
        <v>80</v>
      </c>
      <c r="BK211" s="144">
        <f t="shared" si="39"/>
        <v>0</v>
      </c>
      <c r="BL211" s="17" t="s">
        <v>180</v>
      </c>
      <c r="BM211" s="143" t="s">
        <v>1556</v>
      </c>
    </row>
    <row r="212" spans="2:65" s="11" customFormat="1" ht="22.9" customHeight="1">
      <c r="B212" s="120"/>
      <c r="D212" s="121" t="s">
        <v>72</v>
      </c>
      <c r="E212" s="130" t="s">
        <v>1999</v>
      </c>
      <c r="F212" s="130" t="s">
        <v>2378</v>
      </c>
      <c r="I212" s="123"/>
      <c r="J212" s="131">
        <f>BK212</f>
        <v>0</v>
      </c>
      <c r="L212" s="120"/>
      <c r="M212" s="125"/>
      <c r="P212" s="126">
        <f>P213</f>
        <v>0</v>
      </c>
      <c r="R212" s="126">
        <f>R213</f>
        <v>0</v>
      </c>
      <c r="T212" s="127">
        <f>T213</f>
        <v>0</v>
      </c>
      <c r="AR212" s="121" t="s">
        <v>80</v>
      </c>
      <c r="AT212" s="128" t="s">
        <v>72</v>
      </c>
      <c r="AU212" s="128" t="s">
        <v>80</v>
      </c>
      <c r="AY212" s="121" t="s">
        <v>174</v>
      </c>
      <c r="BK212" s="129">
        <f>BK213</f>
        <v>0</v>
      </c>
    </row>
    <row r="213" spans="2:65" s="11" customFormat="1" ht="20.85" customHeight="1">
      <c r="B213" s="120"/>
      <c r="D213" s="121" t="s">
        <v>72</v>
      </c>
      <c r="E213" s="130" t="s">
        <v>2077</v>
      </c>
      <c r="F213" s="130" t="s">
        <v>2379</v>
      </c>
      <c r="I213" s="123"/>
      <c r="J213" s="131">
        <f>BK213</f>
        <v>0</v>
      </c>
      <c r="L213" s="120"/>
      <c r="M213" s="125"/>
      <c r="P213" s="126">
        <f>SUM(P214:P225)</f>
        <v>0</v>
      </c>
      <c r="R213" s="126">
        <f>SUM(R214:R225)</f>
        <v>0</v>
      </c>
      <c r="T213" s="127">
        <f>SUM(T214:T225)</f>
        <v>0</v>
      </c>
      <c r="AR213" s="121" t="s">
        <v>80</v>
      </c>
      <c r="AT213" s="128" t="s">
        <v>72</v>
      </c>
      <c r="AU213" s="128" t="s">
        <v>82</v>
      </c>
      <c r="AY213" s="121" t="s">
        <v>174</v>
      </c>
      <c r="BK213" s="129">
        <f>SUM(BK214:BK225)</f>
        <v>0</v>
      </c>
    </row>
    <row r="214" spans="2:65" s="1" customFormat="1" ht="24.2" customHeight="1">
      <c r="B214" s="32"/>
      <c r="C214" s="132" t="s">
        <v>1047</v>
      </c>
      <c r="D214" s="132" t="s">
        <v>176</v>
      </c>
      <c r="E214" s="133" t="s">
        <v>2380</v>
      </c>
      <c r="F214" s="134" t="s">
        <v>2381</v>
      </c>
      <c r="G214" s="135" t="s">
        <v>812</v>
      </c>
      <c r="H214" s="136">
        <v>21</v>
      </c>
      <c r="I214" s="137"/>
      <c r="J214" s="138">
        <f t="shared" ref="J214:J224" si="40">ROUND(I214*H214,2)</f>
        <v>0</v>
      </c>
      <c r="K214" s="134" t="s">
        <v>218</v>
      </c>
      <c r="L214" s="32"/>
      <c r="M214" s="139" t="s">
        <v>21</v>
      </c>
      <c r="N214" s="140" t="s">
        <v>44</v>
      </c>
      <c r="P214" s="141">
        <f t="shared" ref="P214:P224" si="41">O214*H214</f>
        <v>0</v>
      </c>
      <c r="Q214" s="141">
        <v>0</v>
      </c>
      <c r="R214" s="141">
        <f t="shared" ref="R214:R224" si="42">Q214*H214</f>
        <v>0</v>
      </c>
      <c r="S214" s="141">
        <v>0</v>
      </c>
      <c r="T214" s="142">
        <f t="shared" ref="T214:T224" si="43">S214*H214</f>
        <v>0</v>
      </c>
      <c r="AR214" s="143" t="s">
        <v>180</v>
      </c>
      <c r="AT214" s="143" t="s">
        <v>176</v>
      </c>
      <c r="AU214" s="143" t="s">
        <v>108</v>
      </c>
      <c r="AY214" s="17" t="s">
        <v>174</v>
      </c>
      <c r="BE214" s="144">
        <f t="shared" ref="BE214:BE224" si="44">IF(N214="základní",J214,0)</f>
        <v>0</v>
      </c>
      <c r="BF214" s="144">
        <f t="shared" ref="BF214:BF224" si="45">IF(N214="snížená",J214,0)</f>
        <v>0</v>
      </c>
      <c r="BG214" s="144">
        <f t="shared" ref="BG214:BG224" si="46">IF(N214="zákl. přenesená",J214,0)</f>
        <v>0</v>
      </c>
      <c r="BH214" s="144">
        <f t="shared" ref="BH214:BH224" si="47">IF(N214="sníž. přenesená",J214,0)</f>
        <v>0</v>
      </c>
      <c r="BI214" s="144">
        <f t="shared" ref="BI214:BI224" si="48">IF(N214="nulová",J214,0)</f>
        <v>0</v>
      </c>
      <c r="BJ214" s="17" t="s">
        <v>80</v>
      </c>
      <c r="BK214" s="144">
        <f t="shared" ref="BK214:BK224" si="49">ROUND(I214*H214,2)</f>
        <v>0</v>
      </c>
      <c r="BL214" s="17" t="s">
        <v>180</v>
      </c>
      <c r="BM214" s="143" t="s">
        <v>1560</v>
      </c>
    </row>
    <row r="215" spans="2:65" s="1" customFormat="1" ht="24.2" customHeight="1">
      <c r="B215" s="32"/>
      <c r="C215" s="132" t="s">
        <v>1054</v>
      </c>
      <c r="D215" s="132" t="s">
        <v>176</v>
      </c>
      <c r="E215" s="133" t="s">
        <v>2382</v>
      </c>
      <c r="F215" s="134" t="s">
        <v>2383</v>
      </c>
      <c r="G215" s="135" t="s">
        <v>812</v>
      </c>
      <c r="H215" s="136">
        <v>2</v>
      </c>
      <c r="I215" s="137"/>
      <c r="J215" s="138">
        <f t="shared" si="40"/>
        <v>0</v>
      </c>
      <c r="K215" s="134" t="s">
        <v>218</v>
      </c>
      <c r="L215" s="32"/>
      <c r="M215" s="139" t="s">
        <v>21</v>
      </c>
      <c r="N215" s="140" t="s">
        <v>44</v>
      </c>
      <c r="P215" s="141">
        <f t="shared" si="41"/>
        <v>0</v>
      </c>
      <c r="Q215" s="141">
        <v>0</v>
      </c>
      <c r="R215" s="141">
        <f t="shared" si="42"/>
        <v>0</v>
      </c>
      <c r="S215" s="141">
        <v>0</v>
      </c>
      <c r="T215" s="142">
        <f t="shared" si="43"/>
        <v>0</v>
      </c>
      <c r="AR215" s="143" t="s">
        <v>180</v>
      </c>
      <c r="AT215" s="143" t="s">
        <v>176</v>
      </c>
      <c r="AU215" s="143" t="s">
        <v>108</v>
      </c>
      <c r="AY215" s="17" t="s">
        <v>174</v>
      </c>
      <c r="BE215" s="144">
        <f t="shared" si="44"/>
        <v>0</v>
      </c>
      <c r="BF215" s="144">
        <f t="shared" si="45"/>
        <v>0</v>
      </c>
      <c r="BG215" s="144">
        <f t="shared" si="46"/>
        <v>0</v>
      </c>
      <c r="BH215" s="144">
        <f t="shared" si="47"/>
        <v>0</v>
      </c>
      <c r="BI215" s="144">
        <f t="shared" si="48"/>
        <v>0</v>
      </c>
      <c r="BJ215" s="17" t="s">
        <v>80</v>
      </c>
      <c r="BK215" s="144">
        <f t="shared" si="49"/>
        <v>0</v>
      </c>
      <c r="BL215" s="17" t="s">
        <v>180</v>
      </c>
      <c r="BM215" s="143" t="s">
        <v>1564</v>
      </c>
    </row>
    <row r="216" spans="2:65" s="1" customFormat="1" ht="24.2" customHeight="1">
      <c r="B216" s="32"/>
      <c r="C216" s="132" t="s">
        <v>1059</v>
      </c>
      <c r="D216" s="132" t="s">
        <v>176</v>
      </c>
      <c r="E216" s="133" t="s">
        <v>2384</v>
      </c>
      <c r="F216" s="134" t="s">
        <v>2385</v>
      </c>
      <c r="G216" s="135" t="s">
        <v>812</v>
      </c>
      <c r="H216" s="136">
        <v>2</v>
      </c>
      <c r="I216" s="137"/>
      <c r="J216" s="138">
        <f t="shared" si="40"/>
        <v>0</v>
      </c>
      <c r="K216" s="134" t="s">
        <v>218</v>
      </c>
      <c r="L216" s="32"/>
      <c r="M216" s="139" t="s">
        <v>21</v>
      </c>
      <c r="N216" s="140" t="s">
        <v>44</v>
      </c>
      <c r="P216" s="141">
        <f t="shared" si="41"/>
        <v>0</v>
      </c>
      <c r="Q216" s="141">
        <v>0</v>
      </c>
      <c r="R216" s="141">
        <f t="shared" si="42"/>
        <v>0</v>
      </c>
      <c r="S216" s="141">
        <v>0</v>
      </c>
      <c r="T216" s="142">
        <f t="shared" si="43"/>
        <v>0</v>
      </c>
      <c r="AR216" s="143" t="s">
        <v>180</v>
      </c>
      <c r="AT216" s="143" t="s">
        <v>176</v>
      </c>
      <c r="AU216" s="143" t="s">
        <v>108</v>
      </c>
      <c r="AY216" s="17" t="s">
        <v>174</v>
      </c>
      <c r="BE216" s="144">
        <f t="shared" si="44"/>
        <v>0</v>
      </c>
      <c r="BF216" s="144">
        <f t="shared" si="45"/>
        <v>0</v>
      </c>
      <c r="BG216" s="144">
        <f t="shared" si="46"/>
        <v>0</v>
      </c>
      <c r="BH216" s="144">
        <f t="shared" si="47"/>
        <v>0</v>
      </c>
      <c r="BI216" s="144">
        <f t="shared" si="48"/>
        <v>0</v>
      </c>
      <c r="BJ216" s="17" t="s">
        <v>80</v>
      </c>
      <c r="BK216" s="144">
        <f t="shared" si="49"/>
        <v>0</v>
      </c>
      <c r="BL216" s="17" t="s">
        <v>180</v>
      </c>
      <c r="BM216" s="143" t="s">
        <v>1567</v>
      </c>
    </row>
    <row r="217" spans="2:65" s="1" customFormat="1" ht="24.2" customHeight="1">
      <c r="B217" s="32"/>
      <c r="C217" s="132" t="s">
        <v>1064</v>
      </c>
      <c r="D217" s="132" t="s">
        <v>176</v>
      </c>
      <c r="E217" s="133" t="s">
        <v>2386</v>
      </c>
      <c r="F217" s="134" t="s">
        <v>2387</v>
      </c>
      <c r="G217" s="135" t="s">
        <v>812</v>
      </c>
      <c r="H217" s="136">
        <v>10</v>
      </c>
      <c r="I217" s="137"/>
      <c r="J217" s="138">
        <f t="shared" si="40"/>
        <v>0</v>
      </c>
      <c r="K217" s="134" t="s">
        <v>218</v>
      </c>
      <c r="L217" s="32"/>
      <c r="M217" s="139" t="s">
        <v>21</v>
      </c>
      <c r="N217" s="140" t="s">
        <v>44</v>
      </c>
      <c r="P217" s="141">
        <f t="shared" si="41"/>
        <v>0</v>
      </c>
      <c r="Q217" s="141">
        <v>0</v>
      </c>
      <c r="R217" s="141">
        <f t="shared" si="42"/>
        <v>0</v>
      </c>
      <c r="S217" s="141">
        <v>0</v>
      </c>
      <c r="T217" s="142">
        <f t="shared" si="43"/>
        <v>0</v>
      </c>
      <c r="AR217" s="143" t="s">
        <v>180</v>
      </c>
      <c r="AT217" s="143" t="s">
        <v>176</v>
      </c>
      <c r="AU217" s="143" t="s">
        <v>108</v>
      </c>
      <c r="AY217" s="17" t="s">
        <v>174</v>
      </c>
      <c r="BE217" s="144">
        <f t="shared" si="44"/>
        <v>0</v>
      </c>
      <c r="BF217" s="144">
        <f t="shared" si="45"/>
        <v>0</v>
      </c>
      <c r="BG217" s="144">
        <f t="shared" si="46"/>
        <v>0</v>
      </c>
      <c r="BH217" s="144">
        <f t="shared" si="47"/>
        <v>0</v>
      </c>
      <c r="BI217" s="144">
        <f t="shared" si="48"/>
        <v>0</v>
      </c>
      <c r="BJ217" s="17" t="s">
        <v>80</v>
      </c>
      <c r="BK217" s="144">
        <f t="shared" si="49"/>
        <v>0</v>
      </c>
      <c r="BL217" s="17" t="s">
        <v>180</v>
      </c>
      <c r="BM217" s="143" t="s">
        <v>1570</v>
      </c>
    </row>
    <row r="218" spans="2:65" s="1" customFormat="1" ht="24.2" customHeight="1">
      <c r="B218" s="32"/>
      <c r="C218" s="132" t="s">
        <v>1069</v>
      </c>
      <c r="D218" s="132" t="s">
        <v>176</v>
      </c>
      <c r="E218" s="133" t="s">
        <v>2388</v>
      </c>
      <c r="F218" s="134" t="s">
        <v>2389</v>
      </c>
      <c r="G218" s="135" t="s">
        <v>812</v>
      </c>
      <c r="H218" s="136">
        <v>13</v>
      </c>
      <c r="I218" s="137"/>
      <c r="J218" s="138">
        <f t="shared" si="40"/>
        <v>0</v>
      </c>
      <c r="K218" s="134" t="s">
        <v>218</v>
      </c>
      <c r="L218" s="32"/>
      <c r="M218" s="139" t="s">
        <v>21</v>
      </c>
      <c r="N218" s="140" t="s">
        <v>44</v>
      </c>
      <c r="P218" s="141">
        <f t="shared" si="41"/>
        <v>0</v>
      </c>
      <c r="Q218" s="141">
        <v>0</v>
      </c>
      <c r="R218" s="141">
        <f t="shared" si="42"/>
        <v>0</v>
      </c>
      <c r="S218" s="141">
        <v>0</v>
      </c>
      <c r="T218" s="142">
        <f t="shared" si="43"/>
        <v>0</v>
      </c>
      <c r="AR218" s="143" t="s">
        <v>180</v>
      </c>
      <c r="AT218" s="143" t="s">
        <v>176</v>
      </c>
      <c r="AU218" s="143" t="s">
        <v>108</v>
      </c>
      <c r="AY218" s="17" t="s">
        <v>174</v>
      </c>
      <c r="BE218" s="144">
        <f t="shared" si="44"/>
        <v>0</v>
      </c>
      <c r="BF218" s="144">
        <f t="shared" si="45"/>
        <v>0</v>
      </c>
      <c r="BG218" s="144">
        <f t="shared" si="46"/>
        <v>0</v>
      </c>
      <c r="BH218" s="144">
        <f t="shared" si="47"/>
        <v>0</v>
      </c>
      <c r="BI218" s="144">
        <f t="shared" si="48"/>
        <v>0</v>
      </c>
      <c r="BJ218" s="17" t="s">
        <v>80</v>
      </c>
      <c r="BK218" s="144">
        <f t="shared" si="49"/>
        <v>0</v>
      </c>
      <c r="BL218" s="17" t="s">
        <v>180</v>
      </c>
      <c r="BM218" s="143" t="s">
        <v>1573</v>
      </c>
    </row>
    <row r="219" spans="2:65" s="1" customFormat="1" ht="24.2" customHeight="1">
      <c r="B219" s="32"/>
      <c r="C219" s="132" t="s">
        <v>1079</v>
      </c>
      <c r="D219" s="132" t="s">
        <v>176</v>
      </c>
      <c r="E219" s="133" t="s">
        <v>2390</v>
      </c>
      <c r="F219" s="134" t="s">
        <v>2391</v>
      </c>
      <c r="G219" s="135" t="s">
        <v>812</v>
      </c>
      <c r="H219" s="136">
        <v>3</v>
      </c>
      <c r="I219" s="137"/>
      <c r="J219" s="138">
        <f t="shared" si="40"/>
        <v>0</v>
      </c>
      <c r="K219" s="134" t="s">
        <v>218</v>
      </c>
      <c r="L219" s="32"/>
      <c r="M219" s="139" t="s">
        <v>21</v>
      </c>
      <c r="N219" s="140" t="s">
        <v>44</v>
      </c>
      <c r="P219" s="141">
        <f t="shared" si="41"/>
        <v>0</v>
      </c>
      <c r="Q219" s="141">
        <v>0</v>
      </c>
      <c r="R219" s="141">
        <f t="shared" si="42"/>
        <v>0</v>
      </c>
      <c r="S219" s="141">
        <v>0</v>
      </c>
      <c r="T219" s="142">
        <f t="shared" si="43"/>
        <v>0</v>
      </c>
      <c r="AR219" s="143" t="s">
        <v>180</v>
      </c>
      <c r="AT219" s="143" t="s">
        <v>176</v>
      </c>
      <c r="AU219" s="143" t="s">
        <v>108</v>
      </c>
      <c r="AY219" s="17" t="s">
        <v>174</v>
      </c>
      <c r="BE219" s="144">
        <f t="shared" si="44"/>
        <v>0</v>
      </c>
      <c r="BF219" s="144">
        <f t="shared" si="45"/>
        <v>0</v>
      </c>
      <c r="BG219" s="144">
        <f t="shared" si="46"/>
        <v>0</v>
      </c>
      <c r="BH219" s="144">
        <f t="shared" si="47"/>
        <v>0</v>
      </c>
      <c r="BI219" s="144">
        <f t="shared" si="48"/>
        <v>0</v>
      </c>
      <c r="BJ219" s="17" t="s">
        <v>80</v>
      </c>
      <c r="BK219" s="144">
        <f t="shared" si="49"/>
        <v>0</v>
      </c>
      <c r="BL219" s="17" t="s">
        <v>180</v>
      </c>
      <c r="BM219" s="143" t="s">
        <v>1576</v>
      </c>
    </row>
    <row r="220" spans="2:65" s="1" customFormat="1" ht="21.75" customHeight="1">
      <c r="B220" s="32"/>
      <c r="C220" s="132" t="s">
        <v>1091</v>
      </c>
      <c r="D220" s="132" t="s">
        <v>176</v>
      </c>
      <c r="E220" s="133" t="s">
        <v>2392</v>
      </c>
      <c r="F220" s="134" t="s">
        <v>2393</v>
      </c>
      <c r="G220" s="135" t="s">
        <v>812</v>
      </c>
      <c r="H220" s="136">
        <v>130</v>
      </c>
      <c r="I220" s="137"/>
      <c r="J220" s="138">
        <f t="shared" si="40"/>
        <v>0</v>
      </c>
      <c r="K220" s="134" t="s">
        <v>218</v>
      </c>
      <c r="L220" s="32"/>
      <c r="M220" s="139" t="s">
        <v>21</v>
      </c>
      <c r="N220" s="140" t="s">
        <v>44</v>
      </c>
      <c r="P220" s="141">
        <f t="shared" si="41"/>
        <v>0</v>
      </c>
      <c r="Q220" s="141">
        <v>0</v>
      </c>
      <c r="R220" s="141">
        <f t="shared" si="42"/>
        <v>0</v>
      </c>
      <c r="S220" s="141">
        <v>0</v>
      </c>
      <c r="T220" s="142">
        <f t="shared" si="43"/>
        <v>0</v>
      </c>
      <c r="AR220" s="143" t="s">
        <v>180</v>
      </c>
      <c r="AT220" s="143" t="s">
        <v>176</v>
      </c>
      <c r="AU220" s="143" t="s">
        <v>108</v>
      </c>
      <c r="AY220" s="17" t="s">
        <v>174</v>
      </c>
      <c r="BE220" s="144">
        <f t="shared" si="44"/>
        <v>0</v>
      </c>
      <c r="BF220" s="144">
        <f t="shared" si="45"/>
        <v>0</v>
      </c>
      <c r="BG220" s="144">
        <f t="shared" si="46"/>
        <v>0</v>
      </c>
      <c r="BH220" s="144">
        <f t="shared" si="47"/>
        <v>0</v>
      </c>
      <c r="BI220" s="144">
        <f t="shared" si="48"/>
        <v>0</v>
      </c>
      <c r="BJ220" s="17" t="s">
        <v>80</v>
      </c>
      <c r="BK220" s="144">
        <f t="shared" si="49"/>
        <v>0</v>
      </c>
      <c r="BL220" s="17" t="s">
        <v>180</v>
      </c>
      <c r="BM220" s="143" t="s">
        <v>1580</v>
      </c>
    </row>
    <row r="221" spans="2:65" s="1" customFormat="1" ht="21.75" customHeight="1">
      <c r="B221" s="32"/>
      <c r="C221" s="132" t="s">
        <v>1093</v>
      </c>
      <c r="D221" s="132" t="s">
        <v>176</v>
      </c>
      <c r="E221" s="133" t="s">
        <v>2394</v>
      </c>
      <c r="F221" s="134" t="s">
        <v>2395</v>
      </c>
      <c r="G221" s="135" t="s">
        <v>431</v>
      </c>
      <c r="H221" s="136">
        <v>45</v>
      </c>
      <c r="I221" s="137"/>
      <c r="J221" s="138">
        <f t="shared" si="40"/>
        <v>0</v>
      </c>
      <c r="K221" s="134" t="s">
        <v>218</v>
      </c>
      <c r="L221" s="32"/>
      <c r="M221" s="139" t="s">
        <v>21</v>
      </c>
      <c r="N221" s="140" t="s">
        <v>44</v>
      </c>
      <c r="P221" s="141">
        <f t="shared" si="41"/>
        <v>0</v>
      </c>
      <c r="Q221" s="141">
        <v>0</v>
      </c>
      <c r="R221" s="141">
        <f t="shared" si="42"/>
        <v>0</v>
      </c>
      <c r="S221" s="141">
        <v>0</v>
      </c>
      <c r="T221" s="142">
        <f t="shared" si="43"/>
        <v>0</v>
      </c>
      <c r="AR221" s="143" t="s">
        <v>180</v>
      </c>
      <c r="AT221" s="143" t="s">
        <v>176</v>
      </c>
      <c r="AU221" s="143" t="s">
        <v>108</v>
      </c>
      <c r="AY221" s="17" t="s">
        <v>174</v>
      </c>
      <c r="BE221" s="144">
        <f t="shared" si="44"/>
        <v>0</v>
      </c>
      <c r="BF221" s="144">
        <f t="shared" si="45"/>
        <v>0</v>
      </c>
      <c r="BG221" s="144">
        <f t="shared" si="46"/>
        <v>0</v>
      </c>
      <c r="BH221" s="144">
        <f t="shared" si="47"/>
        <v>0</v>
      </c>
      <c r="BI221" s="144">
        <f t="shared" si="48"/>
        <v>0</v>
      </c>
      <c r="BJ221" s="17" t="s">
        <v>80</v>
      </c>
      <c r="BK221" s="144">
        <f t="shared" si="49"/>
        <v>0</v>
      </c>
      <c r="BL221" s="17" t="s">
        <v>180</v>
      </c>
      <c r="BM221" s="143" t="s">
        <v>1588</v>
      </c>
    </row>
    <row r="222" spans="2:65" s="1" customFormat="1" ht="24.2" customHeight="1">
      <c r="B222" s="32"/>
      <c r="C222" s="132" t="s">
        <v>1095</v>
      </c>
      <c r="D222" s="132" t="s">
        <v>176</v>
      </c>
      <c r="E222" s="133" t="s">
        <v>2396</v>
      </c>
      <c r="F222" s="134" t="s">
        <v>2397</v>
      </c>
      <c r="G222" s="135" t="s">
        <v>812</v>
      </c>
      <c r="H222" s="136">
        <v>23</v>
      </c>
      <c r="I222" s="137"/>
      <c r="J222" s="138">
        <f t="shared" si="40"/>
        <v>0</v>
      </c>
      <c r="K222" s="134" t="s">
        <v>218</v>
      </c>
      <c r="L222" s="32"/>
      <c r="M222" s="139" t="s">
        <v>21</v>
      </c>
      <c r="N222" s="140" t="s">
        <v>44</v>
      </c>
      <c r="P222" s="141">
        <f t="shared" si="41"/>
        <v>0</v>
      </c>
      <c r="Q222" s="141">
        <v>0</v>
      </c>
      <c r="R222" s="141">
        <f t="shared" si="42"/>
        <v>0</v>
      </c>
      <c r="S222" s="141">
        <v>0</v>
      </c>
      <c r="T222" s="142">
        <f t="shared" si="43"/>
        <v>0</v>
      </c>
      <c r="AR222" s="143" t="s">
        <v>180</v>
      </c>
      <c r="AT222" s="143" t="s">
        <v>176</v>
      </c>
      <c r="AU222" s="143" t="s">
        <v>108</v>
      </c>
      <c r="AY222" s="17" t="s">
        <v>174</v>
      </c>
      <c r="BE222" s="144">
        <f t="shared" si="44"/>
        <v>0</v>
      </c>
      <c r="BF222" s="144">
        <f t="shared" si="45"/>
        <v>0</v>
      </c>
      <c r="BG222" s="144">
        <f t="shared" si="46"/>
        <v>0</v>
      </c>
      <c r="BH222" s="144">
        <f t="shared" si="47"/>
        <v>0</v>
      </c>
      <c r="BI222" s="144">
        <f t="shared" si="48"/>
        <v>0</v>
      </c>
      <c r="BJ222" s="17" t="s">
        <v>80</v>
      </c>
      <c r="BK222" s="144">
        <f t="shared" si="49"/>
        <v>0</v>
      </c>
      <c r="BL222" s="17" t="s">
        <v>180</v>
      </c>
      <c r="BM222" s="143" t="s">
        <v>1592</v>
      </c>
    </row>
    <row r="223" spans="2:65" s="1" customFormat="1" ht="24.2" customHeight="1">
      <c r="B223" s="32"/>
      <c r="C223" s="132" t="s">
        <v>1098</v>
      </c>
      <c r="D223" s="132" t="s">
        <v>176</v>
      </c>
      <c r="E223" s="133" t="s">
        <v>2398</v>
      </c>
      <c r="F223" s="134" t="s">
        <v>2399</v>
      </c>
      <c r="G223" s="135" t="s">
        <v>812</v>
      </c>
      <c r="H223" s="136">
        <v>7</v>
      </c>
      <c r="I223" s="137"/>
      <c r="J223" s="138">
        <f t="shared" si="40"/>
        <v>0</v>
      </c>
      <c r="K223" s="134" t="s">
        <v>218</v>
      </c>
      <c r="L223" s="32"/>
      <c r="M223" s="139" t="s">
        <v>21</v>
      </c>
      <c r="N223" s="140" t="s">
        <v>44</v>
      </c>
      <c r="P223" s="141">
        <f t="shared" si="41"/>
        <v>0</v>
      </c>
      <c r="Q223" s="141">
        <v>0</v>
      </c>
      <c r="R223" s="141">
        <f t="shared" si="42"/>
        <v>0</v>
      </c>
      <c r="S223" s="141">
        <v>0</v>
      </c>
      <c r="T223" s="142">
        <f t="shared" si="43"/>
        <v>0</v>
      </c>
      <c r="AR223" s="143" t="s">
        <v>180</v>
      </c>
      <c r="AT223" s="143" t="s">
        <v>176</v>
      </c>
      <c r="AU223" s="143" t="s">
        <v>108</v>
      </c>
      <c r="AY223" s="17" t="s">
        <v>174</v>
      </c>
      <c r="BE223" s="144">
        <f t="shared" si="44"/>
        <v>0</v>
      </c>
      <c r="BF223" s="144">
        <f t="shared" si="45"/>
        <v>0</v>
      </c>
      <c r="BG223" s="144">
        <f t="shared" si="46"/>
        <v>0</v>
      </c>
      <c r="BH223" s="144">
        <f t="shared" si="47"/>
        <v>0</v>
      </c>
      <c r="BI223" s="144">
        <f t="shared" si="48"/>
        <v>0</v>
      </c>
      <c r="BJ223" s="17" t="s">
        <v>80</v>
      </c>
      <c r="BK223" s="144">
        <f t="shared" si="49"/>
        <v>0</v>
      </c>
      <c r="BL223" s="17" t="s">
        <v>180</v>
      </c>
      <c r="BM223" s="143" t="s">
        <v>1595</v>
      </c>
    </row>
    <row r="224" spans="2:65" s="1" customFormat="1" ht="24.2" customHeight="1">
      <c r="B224" s="32"/>
      <c r="C224" s="132" t="s">
        <v>1100</v>
      </c>
      <c r="D224" s="132" t="s">
        <v>176</v>
      </c>
      <c r="E224" s="133" t="s">
        <v>2400</v>
      </c>
      <c r="F224" s="134" t="s">
        <v>2401</v>
      </c>
      <c r="G224" s="135" t="s">
        <v>133</v>
      </c>
      <c r="H224" s="136">
        <v>9.5</v>
      </c>
      <c r="I224" s="137"/>
      <c r="J224" s="138">
        <f t="shared" si="40"/>
        <v>0</v>
      </c>
      <c r="K224" s="134" t="s">
        <v>218</v>
      </c>
      <c r="L224" s="32"/>
      <c r="M224" s="139" t="s">
        <v>21</v>
      </c>
      <c r="N224" s="140" t="s">
        <v>44</v>
      </c>
      <c r="P224" s="141">
        <f t="shared" si="41"/>
        <v>0</v>
      </c>
      <c r="Q224" s="141">
        <v>0</v>
      </c>
      <c r="R224" s="141">
        <f t="shared" si="42"/>
        <v>0</v>
      </c>
      <c r="S224" s="141">
        <v>0</v>
      </c>
      <c r="T224" s="142">
        <f t="shared" si="43"/>
        <v>0</v>
      </c>
      <c r="AR224" s="143" t="s">
        <v>180</v>
      </c>
      <c r="AT224" s="143" t="s">
        <v>176</v>
      </c>
      <c r="AU224" s="143" t="s">
        <v>108</v>
      </c>
      <c r="AY224" s="17" t="s">
        <v>174</v>
      </c>
      <c r="BE224" s="144">
        <f t="shared" si="44"/>
        <v>0</v>
      </c>
      <c r="BF224" s="144">
        <f t="shared" si="45"/>
        <v>0</v>
      </c>
      <c r="BG224" s="144">
        <f t="shared" si="46"/>
        <v>0</v>
      </c>
      <c r="BH224" s="144">
        <f t="shared" si="47"/>
        <v>0</v>
      </c>
      <c r="BI224" s="144">
        <f t="shared" si="48"/>
        <v>0</v>
      </c>
      <c r="BJ224" s="17" t="s">
        <v>80</v>
      </c>
      <c r="BK224" s="144">
        <f t="shared" si="49"/>
        <v>0</v>
      </c>
      <c r="BL224" s="17" t="s">
        <v>180</v>
      </c>
      <c r="BM224" s="143" t="s">
        <v>1599</v>
      </c>
    </row>
    <row r="225" spans="2:47" s="1" customFormat="1" ht="29.25">
      <c r="B225" s="32"/>
      <c r="D225" s="150" t="s">
        <v>220</v>
      </c>
      <c r="F225" s="170" t="s">
        <v>2402</v>
      </c>
      <c r="I225" s="147"/>
      <c r="L225" s="32"/>
      <c r="M225" s="200"/>
      <c r="N225" s="197"/>
      <c r="O225" s="197"/>
      <c r="P225" s="197"/>
      <c r="Q225" s="197"/>
      <c r="R225" s="197"/>
      <c r="S225" s="197"/>
      <c r="T225" s="201"/>
      <c r="AT225" s="17" t="s">
        <v>220</v>
      </c>
      <c r="AU225" s="17" t="s">
        <v>108</v>
      </c>
    </row>
    <row r="226" spans="2:47" s="1" customFormat="1" ht="6.95" customHeight="1">
      <c r="B226" s="41"/>
      <c r="C226" s="42"/>
      <c r="D226" s="42"/>
      <c r="E226" s="42"/>
      <c r="F226" s="42"/>
      <c r="G226" s="42"/>
      <c r="H226" s="42"/>
      <c r="I226" s="42"/>
      <c r="J226" s="42"/>
      <c r="K226" s="42"/>
      <c r="L226" s="32"/>
    </row>
  </sheetData>
  <sheetProtection algorithmName="SHA-512" hashValue="UscgztuAq63gT5q/eLLlmo2C3EEjqC14orLKmv0+pfvU9Mi8SvDQpOSSnyzr0lqsxd1waf8lzAM7YwbFyvPSZg==" saltValue="r56Q2nOaSphjxX6arO4cCz3jWY+8zUa49IRJLVgqpi+pO5tMnKIwLaXCaayiVVZCWt4QJ5Y6qYyedsl2mSnvkw==" spinCount="100000" sheet="1" objects="1" scenarios="1" formatColumns="0" formatRows="0" autoFilter="0"/>
  <autoFilter ref="C105:K225" xr:uid="{00000000-0009-0000-0000-000006000000}"/>
  <mergeCells count="15">
    <mergeCell ref="E92:H92"/>
    <mergeCell ref="E96:H96"/>
    <mergeCell ref="E94:H94"/>
    <mergeCell ref="E98:H98"/>
    <mergeCell ref="L2:V2"/>
    <mergeCell ref="E31:H31"/>
    <mergeCell ref="E52:H52"/>
    <mergeCell ref="E56:H56"/>
    <mergeCell ref="E54:H54"/>
    <mergeCell ref="E58:H58"/>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BM171"/>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2"/>
      <c r="M2" s="222"/>
      <c r="N2" s="222"/>
      <c r="O2" s="222"/>
      <c r="P2" s="222"/>
      <c r="Q2" s="222"/>
      <c r="R2" s="222"/>
      <c r="S2" s="222"/>
      <c r="T2" s="222"/>
      <c r="U2" s="222"/>
      <c r="V2" s="222"/>
      <c r="AT2" s="17" t="s">
        <v>112</v>
      </c>
    </row>
    <row r="3" spans="2:46" ht="6.95" hidden="1" customHeight="1">
      <c r="B3" s="18"/>
      <c r="C3" s="19"/>
      <c r="D3" s="19"/>
      <c r="E3" s="19"/>
      <c r="F3" s="19"/>
      <c r="G3" s="19"/>
      <c r="H3" s="19"/>
      <c r="I3" s="19"/>
      <c r="J3" s="19"/>
      <c r="K3" s="19"/>
      <c r="L3" s="20"/>
      <c r="AT3" s="17" t="s">
        <v>82</v>
      </c>
    </row>
    <row r="4" spans="2:46" ht="24.95" hidden="1" customHeight="1">
      <c r="B4" s="20"/>
      <c r="D4" s="21" t="s">
        <v>138</v>
      </c>
      <c r="L4" s="20"/>
      <c r="M4" s="91" t="s">
        <v>10</v>
      </c>
      <c r="AT4" s="17" t="s">
        <v>4</v>
      </c>
    </row>
    <row r="5" spans="2:46" ht="6.95" hidden="1" customHeight="1">
      <c r="B5" s="20"/>
      <c r="L5" s="20"/>
    </row>
    <row r="6" spans="2:46" ht="12" hidden="1" customHeight="1">
      <c r="B6" s="20"/>
      <c r="D6" s="27" t="s">
        <v>16</v>
      </c>
      <c r="L6" s="20"/>
    </row>
    <row r="7" spans="2:46" ht="26.25" hidden="1" customHeight="1">
      <c r="B7" s="20"/>
      <c r="E7" s="252" t="str">
        <f>'Rekapitulace stavby'!K6</f>
        <v>Modernizace a rozšíření centrální sterilizace CS I v pavilonu A – Masarykova nem. v Ústí nad Labem</v>
      </c>
      <c r="F7" s="253"/>
      <c r="G7" s="253"/>
      <c r="H7" s="253"/>
      <c r="L7" s="20"/>
    </row>
    <row r="8" spans="2:46" ht="12.75" hidden="1">
      <c r="B8" s="20"/>
      <c r="D8" s="27" t="s">
        <v>139</v>
      </c>
      <c r="L8" s="20"/>
    </row>
    <row r="9" spans="2:46" ht="16.5" hidden="1" customHeight="1">
      <c r="B9" s="20"/>
      <c r="E9" s="252" t="s">
        <v>1364</v>
      </c>
      <c r="F9" s="222"/>
      <c r="G9" s="222"/>
      <c r="H9" s="222"/>
      <c r="L9" s="20"/>
    </row>
    <row r="10" spans="2:46" ht="12" hidden="1" customHeight="1">
      <c r="B10" s="20"/>
      <c r="D10" s="27" t="s">
        <v>141</v>
      </c>
      <c r="L10" s="20"/>
    </row>
    <row r="11" spans="2:46" s="1" customFormat="1" ht="16.5" hidden="1" customHeight="1">
      <c r="B11" s="32"/>
      <c r="E11" s="250" t="s">
        <v>2235</v>
      </c>
      <c r="F11" s="254"/>
      <c r="G11" s="254"/>
      <c r="H11" s="254"/>
      <c r="L11" s="32"/>
    </row>
    <row r="12" spans="2:46" s="1" customFormat="1" ht="12" hidden="1" customHeight="1">
      <c r="B12" s="32"/>
      <c r="D12" s="27" t="s">
        <v>2236</v>
      </c>
      <c r="L12" s="32"/>
    </row>
    <row r="13" spans="2:46" s="1" customFormat="1" ht="16.5" hidden="1" customHeight="1">
      <c r="B13" s="32"/>
      <c r="E13" s="215" t="s">
        <v>2403</v>
      </c>
      <c r="F13" s="254"/>
      <c r="G13" s="254"/>
      <c r="H13" s="254"/>
      <c r="L13" s="32"/>
    </row>
    <row r="14" spans="2:46" s="1" customFormat="1" ht="11.25" hidden="1">
      <c r="B14" s="32"/>
      <c r="L14" s="32"/>
    </row>
    <row r="15" spans="2:46" s="1" customFormat="1" ht="12" hidden="1" customHeight="1">
      <c r="B15" s="32"/>
      <c r="D15" s="27" t="s">
        <v>18</v>
      </c>
      <c r="F15" s="25" t="s">
        <v>21</v>
      </c>
      <c r="I15" s="27" t="s">
        <v>20</v>
      </c>
      <c r="J15" s="25" t="s">
        <v>21</v>
      </c>
      <c r="L15" s="32"/>
    </row>
    <row r="16" spans="2:46" s="1" customFormat="1" ht="12" hidden="1" customHeight="1">
      <c r="B16" s="32"/>
      <c r="D16" s="27" t="s">
        <v>22</v>
      </c>
      <c r="F16" s="25" t="s">
        <v>23</v>
      </c>
      <c r="I16" s="27" t="s">
        <v>24</v>
      </c>
      <c r="J16" s="49" t="str">
        <f>'Rekapitulace stavby'!AN8</f>
        <v>30. 11. 2023</v>
      </c>
      <c r="L16" s="32"/>
    </row>
    <row r="17" spans="2:12" s="1" customFormat="1" ht="10.9" hidden="1" customHeight="1">
      <c r="B17" s="32"/>
      <c r="L17" s="32"/>
    </row>
    <row r="18" spans="2:12" s="1" customFormat="1" ht="12" hidden="1" customHeight="1">
      <c r="B18" s="32"/>
      <c r="D18" s="27" t="s">
        <v>26</v>
      </c>
      <c r="I18" s="27" t="s">
        <v>27</v>
      </c>
      <c r="J18" s="25" t="s">
        <v>28</v>
      </c>
      <c r="L18" s="32"/>
    </row>
    <row r="19" spans="2:12" s="1" customFormat="1" ht="18" hidden="1" customHeight="1">
      <c r="B19" s="32"/>
      <c r="E19" s="25" t="s">
        <v>29</v>
      </c>
      <c r="I19" s="27" t="s">
        <v>30</v>
      </c>
      <c r="J19" s="25" t="s">
        <v>21</v>
      </c>
      <c r="L19" s="32"/>
    </row>
    <row r="20" spans="2:12" s="1" customFormat="1" ht="6.95" hidden="1" customHeight="1">
      <c r="B20" s="32"/>
      <c r="L20" s="32"/>
    </row>
    <row r="21" spans="2:12" s="1" customFormat="1" ht="12" hidden="1" customHeight="1">
      <c r="B21" s="32"/>
      <c r="D21" s="27" t="s">
        <v>31</v>
      </c>
      <c r="I21" s="27" t="s">
        <v>27</v>
      </c>
      <c r="J21" s="28" t="str">
        <f>'Rekapitulace stavby'!AN13</f>
        <v>Vyplň údaj</v>
      </c>
      <c r="L21" s="32"/>
    </row>
    <row r="22" spans="2:12" s="1" customFormat="1" ht="18" hidden="1" customHeight="1">
      <c r="B22" s="32"/>
      <c r="E22" s="255" t="str">
        <f>'Rekapitulace stavby'!E14</f>
        <v>Vyplň údaj</v>
      </c>
      <c r="F22" s="221"/>
      <c r="G22" s="221"/>
      <c r="H22" s="221"/>
      <c r="I22" s="27" t="s">
        <v>30</v>
      </c>
      <c r="J22" s="28" t="str">
        <f>'Rekapitulace stavby'!AN14</f>
        <v>Vyplň údaj</v>
      </c>
      <c r="L22" s="32"/>
    </row>
    <row r="23" spans="2:12" s="1" customFormat="1" ht="6.95" hidden="1" customHeight="1">
      <c r="B23" s="32"/>
      <c r="L23" s="32"/>
    </row>
    <row r="24" spans="2:12" s="1" customFormat="1" ht="12" hidden="1" customHeight="1">
      <c r="B24" s="32"/>
      <c r="D24" s="27" t="s">
        <v>33</v>
      </c>
      <c r="I24" s="27" t="s">
        <v>27</v>
      </c>
      <c r="J24" s="25" t="s">
        <v>34</v>
      </c>
      <c r="L24" s="32"/>
    </row>
    <row r="25" spans="2:12" s="1" customFormat="1" ht="18" hidden="1" customHeight="1">
      <c r="B25" s="32"/>
      <c r="E25" s="25" t="s">
        <v>35</v>
      </c>
      <c r="I25" s="27" t="s">
        <v>30</v>
      </c>
      <c r="J25" s="25" t="s">
        <v>21</v>
      </c>
      <c r="L25" s="32"/>
    </row>
    <row r="26" spans="2:12" s="1" customFormat="1" ht="6.95" hidden="1" customHeight="1">
      <c r="B26" s="32"/>
      <c r="L26" s="32"/>
    </row>
    <row r="27" spans="2:12" s="1" customFormat="1" ht="12" hidden="1" customHeight="1">
      <c r="B27" s="32"/>
      <c r="D27" s="27" t="s">
        <v>36</v>
      </c>
      <c r="I27" s="27" t="s">
        <v>27</v>
      </c>
      <c r="J27" s="25" t="s">
        <v>34</v>
      </c>
      <c r="L27" s="32"/>
    </row>
    <row r="28" spans="2:12" s="1" customFormat="1" ht="18" hidden="1" customHeight="1">
      <c r="B28" s="32"/>
      <c r="E28" s="25" t="s">
        <v>35</v>
      </c>
      <c r="I28" s="27" t="s">
        <v>30</v>
      </c>
      <c r="J28" s="25" t="s">
        <v>21</v>
      </c>
      <c r="L28" s="32"/>
    </row>
    <row r="29" spans="2:12" s="1" customFormat="1" ht="6.95" hidden="1" customHeight="1">
      <c r="B29" s="32"/>
      <c r="L29" s="32"/>
    </row>
    <row r="30" spans="2:12" s="1" customFormat="1" ht="12" hidden="1" customHeight="1">
      <c r="B30" s="32"/>
      <c r="D30" s="27" t="s">
        <v>37</v>
      </c>
      <c r="L30" s="32"/>
    </row>
    <row r="31" spans="2:12" s="7" customFormat="1" ht="71.25" hidden="1" customHeight="1">
      <c r="B31" s="92"/>
      <c r="E31" s="226" t="s">
        <v>38</v>
      </c>
      <c r="F31" s="226"/>
      <c r="G31" s="226"/>
      <c r="H31" s="226"/>
      <c r="L31" s="92"/>
    </row>
    <row r="32" spans="2:12" s="1" customFormat="1" ht="6.95" hidden="1" customHeight="1">
      <c r="B32" s="32"/>
      <c r="L32" s="32"/>
    </row>
    <row r="33" spans="2:12" s="1" customFormat="1" ht="6.95" hidden="1" customHeight="1">
      <c r="B33" s="32"/>
      <c r="D33" s="50"/>
      <c r="E33" s="50"/>
      <c r="F33" s="50"/>
      <c r="G33" s="50"/>
      <c r="H33" s="50"/>
      <c r="I33" s="50"/>
      <c r="J33" s="50"/>
      <c r="K33" s="50"/>
      <c r="L33" s="32"/>
    </row>
    <row r="34" spans="2:12" s="1" customFormat="1" ht="25.35" hidden="1" customHeight="1">
      <c r="B34" s="32"/>
      <c r="D34" s="93" t="s">
        <v>39</v>
      </c>
      <c r="J34" s="63">
        <f>ROUND(J100, 2)</f>
        <v>0</v>
      </c>
      <c r="L34" s="32"/>
    </row>
    <row r="35" spans="2:12" s="1" customFormat="1" ht="6.95" hidden="1" customHeight="1">
      <c r="B35" s="32"/>
      <c r="D35" s="50"/>
      <c r="E35" s="50"/>
      <c r="F35" s="50"/>
      <c r="G35" s="50"/>
      <c r="H35" s="50"/>
      <c r="I35" s="50"/>
      <c r="J35" s="50"/>
      <c r="K35" s="50"/>
      <c r="L35" s="32"/>
    </row>
    <row r="36" spans="2:12" s="1" customFormat="1" ht="14.45" hidden="1" customHeight="1">
      <c r="B36" s="32"/>
      <c r="F36" s="35" t="s">
        <v>41</v>
      </c>
      <c r="I36" s="35" t="s">
        <v>40</v>
      </c>
      <c r="J36" s="35" t="s">
        <v>42</v>
      </c>
      <c r="L36" s="32"/>
    </row>
    <row r="37" spans="2:12" s="1" customFormat="1" ht="14.45" hidden="1" customHeight="1">
      <c r="B37" s="32"/>
      <c r="D37" s="52" t="s">
        <v>43</v>
      </c>
      <c r="E37" s="27" t="s">
        <v>44</v>
      </c>
      <c r="F37" s="83">
        <f>ROUND((SUM(BE100:BE170)),  2)</f>
        <v>0</v>
      </c>
      <c r="I37" s="94">
        <v>0.21</v>
      </c>
      <c r="J37" s="83">
        <f>ROUND(((SUM(BE100:BE170))*I37),  2)</f>
        <v>0</v>
      </c>
      <c r="L37" s="32"/>
    </row>
    <row r="38" spans="2:12" s="1" customFormat="1" ht="14.45" hidden="1" customHeight="1">
      <c r="B38" s="32"/>
      <c r="E38" s="27" t="s">
        <v>45</v>
      </c>
      <c r="F38" s="83">
        <f>ROUND((SUM(BF100:BF170)),  2)</f>
        <v>0</v>
      </c>
      <c r="I38" s="94">
        <v>0.15</v>
      </c>
      <c r="J38" s="83">
        <f>ROUND(((SUM(BF100:BF170))*I38),  2)</f>
        <v>0</v>
      </c>
      <c r="L38" s="32"/>
    </row>
    <row r="39" spans="2:12" s="1" customFormat="1" ht="14.45" hidden="1" customHeight="1">
      <c r="B39" s="32"/>
      <c r="E39" s="27" t="s">
        <v>46</v>
      </c>
      <c r="F39" s="83">
        <f>ROUND((SUM(BG100:BG170)),  2)</f>
        <v>0</v>
      </c>
      <c r="I39" s="94">
        <v>0.21</v>
      </c>
      <c r="J39" s="83">
        <f>0</f>
        <v>0</v>
      </c>
      <c r="L39" s="32"/>
    </row>
    <row r="40" spans="2:12" s="1" customFormat="1" ht="14.45" hidden="1" customHeight="1">
      <c r="B40" s="32"/>
      <c r="E40" s="27" t="s">
        <v>47</v>
      </c>
      <c r="F40" s="83">
        <f>ROUND((SUM(BH100:BH170)),  2)</f>
        <v>0</v>
      </c>
      <c r="I40" s="94">
        <v>0.15</v>
      </c>
      <c r="J40" s="83">
        <f>0</f>
        <v>0</v>
      </c>
      <c r="L40" s="32"/>
    </row>
    <row r="41" spans="2:12" s="1" customFormat="1" ht="14.45" hidden="1" customHeight="1">
      <c r="B41" s="32"/>
      <c r="E41" s="27" t="s">
        <v>48</v>
      </c>
      <c r="F41" s="83">
        <f>ROUND((SUM(BI100:BI170)),  2)</f>
        <v>0</v>
      </c>
      <c r="I41" s="94">
        <v>0</v>
      </c>
      <c r="J41" s="83">
        <f>0</f>
        <v>0</v>
      </c>
      <c r="L41" s="32"/>
    </row>
    <row r="42" spans="2:12" s="1" customFormat="1" ht="6.95" hidden="1" customHeight="1">
      <c r="B42" s="32"/>
      <c r="L42" s="32"/>
    </row>
    <row r="43" spans="2:12" s="1" customFormat="1" ht="25.35" hidden="1" customHeight="1">
      <c r="B43" s="32"/>
      <c r="C43" s="95"/>
      <c r="D43" s="96" t="s">
        <v>49</v>
      </c>
      <c r="E43" s="54"/>
      <c r="F43" s="54"/>
      <c r="G43" s="97" t="s">
        <v>50</v>
      </c>
      <c r="H43" s="98" t="s">
        <v>51</v>
      </c>
      <c r="I43" s="54"/>
      <c r="J43" s="99">
        <f>SUM(J34:J41)</f>
        <v>0</v>
      </c>
      <c r="K43" s="100"/>
      <c r="L43" s="32"/>
    </row>
    <row r="44" spans="2:12" s="1" customFormat="1" ht="14.45" hidden="1" customHeight="1">
      <c r="B44" s="41"/>
      <c r="C44" s="42"/>
      <c r="D44" s="42"/>
      <c r="E44" s="42"/>
      <c r="F44" s="42"/>
      <c r="G44" s="42"/>
      <c r="H44" s="42"/>
      <c r="I44" s="42"/>
      <c r="J44" s="42"/>
      <c r="K44" s="42"/>
      <c r="L44" s="32"/>
    </row>
    <row r="45" spans="2:12" ht="11.25" hidden="1"/>
    <row r="46" spans="2:12" ht="11.25" hidden="1"/>
    <row r="47" spans="2:12" ht="11.25" hidden="1"/>
    <row r="48" spans="2:12" s="1" customFormat="1" ht="6.95" customHeight="1">
      <c r="B48" s="43"/>
      <c r="C48" s="44"/>
      <c r="D48" s="44"/>
      <c r="E48" s="44"/>
      <c r="F48" s="44"/>
      <c r="G48" s="44"/>
      <c r="H48" s="44"/>
      <c r="I48" s="44"/>
      <c r="J48" s="44"/>
      <c r="K48" s="44"/>
      <c r="L48" s="32"/>
    </row>
    <row r="49" spans="2:12" s="1" customFormat="1" ht="24.95" customHeight="1">
      <c r="B49" s="32"/>
      <c r="C49" s="21" t="s">
        <v>143</v>
      </c>
      <c r="L49" s="32"/>
    </row>
    <row r="50" spans="2:12" s="1" customFormat="1" ht="6.95" customHeight="1">
      <c r="B50" s="32"/>
      <c r="L50" s="32"/>
    </row>
    <row r="51" spans="2:12" s="1" customFormat="1" ht="12" customHeight="1">
      <c r="B51" s="32"/>
      <c r="C51" s="27" t="s">
        <v>16</v>
      </c>
      <c r="L51" s="32"/>
    </row>
    <row r="52" spans="2:12" s="1" customFormat="1" ht="26.25" customHeight="1">
      <c r="B52" s="32"/>
      <c r="E52" s="252" t="str">
        <f>E7</f>
        <v>Modernizace a rozšíření centrální sterilizace CS I v pavilonu A – Masarykova nem. v Ústí nad Labem</v>
      </c>
      <c r="F52" s="253"/>
      <c r="G52" s="253"/>
      <c r="H52" s="253"/>
      <c r="L52" s="32"/>
    </row>
    <row r="53" spans="2:12" ht="12" customHeight="1">
      <c r="B53" s="20"/>
      <c r="C53" s="27" t="s">
        <v>139</v>
      </c>
      <c r="L53" s="20"/>
    </row>
    <row r="54" spans="2:12" ht="16.5" customHeight="1">
      <c r="B54" s="20"/>
      <c r="E54" s="252" t="s">
        <v>1364</v>
      </c>
      <c r="F54" s="222"/>
      <c r="G54" s="222"/>
      <c r="H54" s="222"/>
      <c r="L54" s="20"/>
    </row>
    <row r="55" spans="2:12" ht="12" customHeight="1">
      <c r="B55" s="20"/>
      <c r="C55" s="27" t="s">
        <v>141</v>
      </c>
      <c r="L55" s="20"/>
    </row>
    <row r="56" spans="2:12" s="1" customFormat="1" ht="16.5" customHeight="1">
      <c r="B56" s="32"/>
      <c r="E56" s="250" t="s">
        <v>2235</v>
      </c>
      <c r="F56" s="254"/>
      <c r="G56" s="254"/>
      <c r="H56" s="254"/>
      <c r="L56" s="32"/>
    </row>
    <row r="57" spans="2:12" s="1" customFormat="1" ht="12" customHeight="1">
      <c r="B57" s="32"/>
      <c r="C57" s="27" t="s">
        <v>2236</v>
      </c>
      <c r="L57" s="32"/>
    </row>
    <row r="58" spans="2:12" s="1" customFormat="1" ht="16.5" customHeight="1">
      <c r="B58" s="32"/>
      <c r="E58" s="215" t="str">
        <f>E13</f>
        <v>D1.01.4.5.2 - Slaboproudé elektroinstalace EKV</v>
      </c>
      <c r="F58" s="254"/>
      <c r="G58" s="254"/>
      <c r="H58" s="254"/>
      <c r="L58" s="32"/>
    </row>
    <row r="59" spans="2:12" s="1" customFormat="1" ht="6.95" customHeight="1">
      <c r="B59" s="32"/>
      <c r="L59" s="32"/>
    </row>
    <row r="60" spans="2:12" s="1" customFormat="1" ht="12" customHeight="1">
      <c r="B60" s="32"/>
      <c r="C60" s="27" t="s">
        <v>22</v>
      </c>
      <c r="F60" s="25" t="str">
        <f>F16</f>
        <v>Ústí nad Labem</v>
      </c>
      <c r="I60" s="27" t="s">
        <v>24</v>
      </c>
      <c r="J60" s="49" t="str">
        <f>IF(J16="","",J16)</f>
        <v>30. 11. 2023</v>
      </c>
      <c r="L60" s="32"/>
    </row>
    <row r="61" spans="2:12" s="1" customFormat="1" ht="6.95" customHeight="1">
      <c r="B61" s="32"/>
      <c r="L61" s="32"/>
    </row>
    <row r="62" spans="2:12" s="1" customFormat="1" ht="15.2" customHeight="1">
      <c r="B62" s="32"/>
      <c r="C62" s="27" t="s">
        <v>26</v>
      </c>
      <c r="F62" s="25" t="str">
        <f>E19</f>
        <v>Krajská zdravotní, a.s.</v>
      </c>
      <c r="I62" s="27" t="s">
        <v>33</v>
      </c>
      <c r="J62" s="30" t="str">
        <f>E25</f>
        <v>Artech spol. s.r.o.</v>
      </c>
      <c r="L62" s="32"/>
    </row>
    <row r="63" spans="2:12" s="1" customFormat="1" ht="15.2" customHeight="1">
      <c r="B63" s="32"/>
      <c r="C63" s="27" t="s">
        <v>31</v>
      </c>
      <c r="F63" s="25" t="str">
        <f>IF(E22="","",E22)</f>
        <v>Vyplň údaj</v>
      </c>
      <c r="I63" s="27" t="s">
        <v>36</v>
      </c>
      <c r="J63" s="30" t="str">
        <f>E28</f>
        <v>Artech spol. s.r.o.</v>
      </c>
      <c r="L63" s="32"/>
    </row>
    <row r="64" spans="2:12" s="1" customFormat="1" ht="10.35" customHeight="1">
      <c r="B64" s="32"/>
      <c r="L64" s="32"/>
    </row>
    <row r="65" spans="2:47" s="1" customFormat="1" ht="29.25" customHeight="1">
      <c r="B65" s="32"/>
      <c r="C65" s="101" t="s">
        <v>144</v>
      </c>
      <c r="D65" s="95"/>
      <c r="E65" s="95"/>
      <c r="F65" s="95"/>
      <c r="G65" s="95"/>
      <c r="H65" s="95"/>
      <c r="I65" s="95"/>
      <c r="J65" s="102" t="s">
        <v>145</v>
      </c>
      <c r="K65" s="95"/>
      <c r="L65" s="32"/>
    </row>
    <row r="66" spans="2:47" s="1" customFormat="1" ht="10.35" customHeight="1">
      <c r="B66" s="32"/>
      <c r="L66" s="32"/>
    </row>
    <row r="67" spans="2:47" s="1" customFormat="1" ht="22.9" customHeight="1">
      <c r="B67" s="32"/>
      <c r="C67" s="103" t="s">
        <v>71</v>
      </c>
      <c r="J67" s="63">
        <f>J100</f>
        <v>0</v>
      </c>
      <c r="L67" s="32"/>
      <c r="AU67" s="17" t="s">
        <v>146</v>
      </c>
    </row>
    <row r="68" spans="2:47" s="8" customFormat="1" ht="24.95" customHeight="1">
      <c r="B68" s="104"/>
      <c r="D68" s="105" t="s">
        <v>2404</v>
      </c>
      <c r="E68" s="106"/>
      <c r="F68" s="106"/>
      <c r="G68" s="106"/>
      <c r="H68" s="106"/>
      <c r="I68" s="106"/>
      <c r="J68" s="107">
        <f>J101</f>
        <v>0</v>
      </c>
      <c r="L68" s="104"/>
    </row>
    <row r="69" spans="2:47" s="9" customFormat="1" ht="19.899999999999999" customHeight="1">
      <c r="B69" s="108"/>
      <c r="D69" s="109" t="s">
        <v>2405</v>
      </c>
      <c r="E69" s="110"/>
      <c r="F69" s="110"/>
      <c r="G69" s="110"/>
      <c r="H69" s="110"/>
      <c r="I69" s="110"/>
      <c r="J69" s="111">
        <f>J102</f>
        <v>0</v>
      </c>
      <c r="L69" s="108"/>
    </row>
    <row r="70" spans="2:47" s="9" customFormat="1" ht="19.899999999999999" customHeight="1">
      <c r="B70" s="108"/>
      <c r="D70" s="109" t="s">
        <v>2406</v>
      </c>
      <c r="E70" s="110"/>
      <c r="F70" s="110"/>
      <c r="G70" s="110"/>
      <c r="H70" s="110"/>
      <c r="I70" s="110"/>
      <c r="J70" s="111">
        <f>J143</f>
        <v>0</v>
      </c>
      <c r="L70" s="108"/>
    </row>
    <row r="71" spans="2:47" s="9" customFormat="1" ht="14.85" customHeight="1">
      <c r="B71" s="108"/>
      <c r="D71" s="109" t="s">
        <v>2407</v>
      </c>
      <c r="E71" s="110"/>
      <c r="F71" s="110"/>
      <c r="G71" s="110"/>
      <c r="H71" s="110"/>
      <c r="I71" s="110"/>
      <c r="J71" s="111">
        <f>J144</f>
        <v>0</v>
      </c>
      <c r="L71" s="108"/>
    </row>
    <row r="72" spans="2:47" s="9" customFormat="1" ht="14.85" customHeight="1">
      <c r="B72" s="108"/>
      <c r="D72" s="109" t="s">
        <v>2408</v>
      </c>
      <c r="E72" s="110"/>
      <c r="F72" s="110"/>
      <c r="G72" s="110"/>
      <c r="H72" s="110"/>
      <c r="I72" s="110"/>
      <c r="J72" s="111">
        <f>J149</f>
        <v>0</v>
      </c>
      <c r="L72" s="108"/>
    </row>
    <row r="73" spans="2:47" s="9" customFormat="1" ht="19.899999999999999" customHeight="1">
      <c r="B73" s="108"/>
      <c r="D73" s="109" t="s">
        <v>2409</v>
      </c>
      <c r="E73" s="110"/>
      <c r="F73" s="110"/>
      <c r="G73" s="110"/>
      <c r="H73" s="110"/>
      <c r="I73" s="110"/>
      <c r="J73" s="111">
        <f>J154</f>
        <v>0</v>
      </c>
      <c r="L73" s="108"/>
    </row>
    <row r="74" spans="2:47" s="9" customFormat="1" ht="19.899999999999999" customHeight="1">
      <c r="B74" s="108"/>
      <c r="D74" s="109" t="s">
        <v>2410</v>
      </c>
      <c r="E74" s="110"/>
      <c r="F74" s="110"/>
      <c r="G74" s="110"/>
      <c r="H74" s="110"/>
      <c r="I74" s="110"/>
      <c r="J74" s="111">
        <f>J158</f>
        <v>0</v>
      </c>
      <c r="L74" s="108"/>
    </row>
    <row r="75" spans="2:47" s="9" customFormat="1" ht="19.899999999999999" customHeight="1">
      <c r="B75" s="108"/>
      <c r="D75" s="109" t="s">
        <v>2411</v>
      </c>
      <c r="E75" s="110"/>
      <c r="F75" s="110"/>
      <c r="G75" s="110"/>
      <c r="H75" s="110"/>
      <c r="I75" s="110"/>
      <c r="J75" s="111">
        <f>J165</f>
        <v>0</v>
      </c>
      <c r="L75" s="108"/>
    </row>
    <row r="76" spans="2:47" s="9" customFormat="1" ht="14.85" customHeight="1">
      <c r="B76" s="108"/>
      <c r="D76" s="109" t="s">
        <v>2412</v>
      </c>
      <c r="E76" s="110"/>
      <c r="F76" s="110"/>
      <c r="G76" s="110"/>
      <c r="H76" s="110"/>
      <c r="I76" s="110"/>
      <c r="J76" s="111">
        <f>J166</f>
        <v>0</v>
      </c>
      <c r="L76" s="108"/>
    </row>
    <row r="77" spans="2:47" s="1" customFormat="1" ht="21.75" customHeight="1">
      <c r="B77" s="32"/>
      <c r="L77" s="32"/>
    </row>
    <row r="78" spans="2:47" s="1" customFormat="1" ht="6.95" customHeight="1">
      <c r="B78" s="41"/>
      <c r="C78" s="42"/>
      <c r="D78" s="42"/>
      <c r="E78" s="42"/>
      <c r="F78" s="42"/>
      <c r="G78" s="42"/>
      <c r="H78" s="42"/>
      <c r="I78" s="42"/>
      <c r="J78" s="42"/>
      <c r="K78" s="42"/>
      <c r="L78" s="32"/>
    </row>
    <row r="82" spans="2:12" s="1" customFormat="1" ht="6.95" customHeight="1">
      <c r="B82" s="43"/>
      <c r="C82" s="44"/>
      <c r="D82" s="44"/>
      <c r="E82" s="44"/>
      <c r="F82" s="44"/>
      <c r="G82" s="44"/>
      <c r="H82" s="44"/>
      <c r="I82" s="44"/>
      <c r="J82" s="44"/>
      <c r="K82" s="44"/>
      <c r="L82" s="32"/>
    </row>
    <row r="83" spans="2:12" s="1" customFormat="1" ht="24.95" customHeight="1">
      <c r="B83" s="32"/>
      <c r="C83" s="21" t="s">
        <v>159</v>
      </c>
      <c r="L83" s="32"/>
    </row>
    <row r="84" spans="2:12" s="1" customFormat="1" ht="6.95" customHeight="1">
      <c r="B84" s="32"/>
      <c r="L84" s="32"/>
    </row>
    <row r="85" spans="2:12" s="1" customFormat="1" ht="12" customHeight="1">
      <c r="B85" s="32"/>
      <c r="C85" s="27" t="s">
        <v>16</v>
      </c>
      <c r="L85" s="32"/>
    </row>
    <row r="86" spans="2:12" s="1" customFormat="1" ht="26.25" customHeight="1">
      <c r="B86" s="32"/>
      <c r="E86" s="252" t="str">
        <f>E7</f>
        <v>Modernizace a rozšíření centrální sterilizace CS I v pavilonu A – Masarykova nem. v Ústí nad Labem</v>
      </c>
      <c r="F86" s="253"/>
      <c r="G86" s="253"/>
      <c r="H86" s="253"/>
      <c r="L86" s="32"/>
    </row>
    <row r="87" spans="2:12" ht="12" customHeight="1">
      <c r="B87" s="20"/>
      <c r="C87" s="27" t="s">
        <v>139</v>
      </c>
      <c r="L87" s="20"/>
    </row>
    <row r="88" spans="2:12" ht="16.5" customHeight="1">
      <c r="B88" s="20"/>
      <c r="E88" s="252" t="s">
        <v>1364</v>
      </c>
      <c r="F88" s="222"/>
      <c r="G88" s="222"/>
      <c r="H88" s="222"/>
      <c r="L88" s="20"/>
    </row>
    <row r="89" spans="2:12" ht="12" customHeight="1">
      <c r="B89" s="20"/>
      <c r="C89" s="27" t="s">
        <v>141</v>
      </c>
      <c r="L89" s="20"/>
    </row>
    <row r="90" spans="2:12" s="1" customFormat="1" ht="16.5" customHeight="1">
      <c r="B90" s="32"/>
      <c r="E90" s="250" t="s">
        <v>2235</v>
      </c>
      <c r="F90" s="254"/>
      <c r="G90" s="254"/>
      <c r="H90" s="254"/>
      <c r="L90" s="32"/>
    </row>
    <row r="91" spans="2:12" s="1" customFormat="1" ht="12" customHeight="1">
      <c r="B91" s="32"/>
      <c r="C91" s="27" t="s">
        <v>2236</v>
      </c>
      <c r="L91" s="32"/>
    </row>
    <row r="92" spans="2:12" s="1" customFormat="1" ht="16.5" customHeight="1">
      <c r="B92" s="32"/>
      <c r="E92" s="215" t="str">
        <f>E13</f>
        <v>D1.01.4.5.2 - Slaboproudé elektroinstalace EKV</v>
      </c>
      <c r="F92" s="254"/>
      <c r="G92" s="254"/>
      <c r="H92" s="254"/>
      <c r="L92" s="32"/>
    </row>
    <row r="93" spans="2:12" s="1" customFormat="1" ht="6.95" customHeight="1">
      <c r="B93" s="32"/>
      <c r="L93" s="32"/>
    </row>
    <row r="94" spans="2:12" s="1" customFormat="1" ht="12" customHeight="1">
      <c r="B94" s="32"/>
      <c r="C94" s="27" t="s">
        <v>22</v>
      </c>
      <c r="F94" s="25" t="str">
        <f>F16</f>
        <v>Ústí nad Labem</v>
      </c>
      <c r="I94" s="27" t="s">
        <v>24</v>
      </c>
      <c r="J94" s="49" t="str">
        <f>IF(J16="","",J16)</f>
        <v>30. 11. 2023</v>
      </c>
      <c r="L94" s="32"/>
    </row>
    <row r="95" spans="2:12" s="1" customFormat="1" ht="6.95" customHeight="1">
      <c r="B95" s="32"/>
      <c r="L95" s="32"/>
    </row>
    <row r="96" spans="2:12" s="1" customFormat="1" ht="15.2" customHeight="1">
      <c r="B96" s="32"/>
      <c r="C96" s="27" t="s">
        <v>26</v>
      </c>
      <c r="F96" s="25" t="str">
        <f>E19</f>
        <v>Krajská zdravotní, a.s.</v>
      </c>
      <c r="I96" s="27" t="s">
        <v>33</v>
      </c>
      <c r="J96" s="30" t="str">
        <f>E25</f>
        <v>Artech spol. s.r.o.</v>
      </c>
      <c r="L96" s="32"/>
    </row>
    <row r="97" spans="2:65" s="1" customFormat="1" ht="15.2" customHeight="1">
      <c r="B97" s="32"/>
      <c r="C97" s="27" t="s">
        <v>31</v>
      </c>
      <c r="F97" s="25" t="str">
        <f>IF(E22="","",E22)</f>
        <v>Vyplň údaj</v>
      </c>
      <c r="I97" s="27" t="s">
        <v>36</v>
      </c>
      <c r="J97" s="30" t="str">
        <f>E28</f>
        <v>Artech spol. s.r.o.</v>
      </c>
      <c r="L97" s="32"/>
    </row>
    <row r="98" spans="2:65" s="1" customFormat="1" ht="10.35" customHeight="1">
      <c r="B98" s="32"/>
      <c r="L98" s="32"/>
    </row>
    <row r="99" spans="2:65" s="10" customFormat="1" ht="29.25" customHeight="1">
      <c r="B99" s="112"/>
      <c r="C99" s="113" t="s">
        <v>160</v>
      </c>
      <c r="D99" s="114" t="s">
        <v>58</v>
      </c>
      <c r="E99" s="114" t="s">
        <v>54</v>
      </c>
      <c r="F99" s="114" t="s">
        <v>55</v>
      </c>
      <c r="G99" s="114" t="s">
        <v>161</v>
      </c>
      <c r="H99" s="114" t="s">
        <v>162</v>
      </c>
      <c r="I99" s="114" t="s">
        <v>163</v>
      </c>
      <c r="J99" s="114" t="s">
        <v>145</v>
      </c>
      <c r="K99" s="115" t="s">
        <v>164</v>
      </c>
      <c r="L99" s="112"/>
      <c r="M99" s="56" t="s">
        <v>21</v>
      </c>
      <c r="N99" s="57" t="s">
        <v>43</v>
      </c>
      <c r="O99" s="57" t="s">
        <v>165</v>
      </c>
      <c r="P99" s="57" t="s">
        <v>166</v>
      </c>
      <c r="Q99" s="57" t="s">
        <v>167</v>
      </c>
      <c r="R99" s="57" t="s">
        <v>168</v>
      </c>
      <c r="S99" s="57" t="s">
        <v>169</v>
      </c>
      <c r="T99" s="58" t="s">
        <v>170</v>
      </c>
    </row>
    <row r="100" spans="2:65" s="1" customFormat="1" ht="22.9" customHeight="1">
      <c r="B100" s="32"/>
      <c r="C100" s="61" t="s">
        <v>171</v>
      </c>
      <c r="J100" s="116">
        <f>BK100</f>
        <v>0</v>
      </c>
      <c r="L100" s="32"/>
      <c r="M100" s="59"/>
      <c r="N100" s="50"/>
      <c r="O100" s="50"/>
      <c r="P100" s="117">
        <f>P101</f>
        <v>0</v>
      </c>
      <c r="Q100" s="50"/>
      <c r="R100" s="117">
        <f>R101</f>
        <v>0</v>
      </c>
      <c r="S100" s="50"/>
      <c r="T100" s="118">
        <f>T101</f>
        <v>0</v>
      </c>
      <c r="AT100" s="17" t="s">
        <v>72</v>
      </c>
      <c r="AU100" s="17" t="s">
        <v>146</v>
      </c>
      <c r="BK100" s="119">
        <f>BK101</f>
        <v>0</v>
      </c>
    </row>
    <row r="101" spans="2:65" s="11" customFormat="1" ht="25.9" customHeight="1">
      <c r="B101" s="120"/>
      <c r="D101" s="121" t="s">
        <v>72</v>
      </c>
      <c r="E101" s="122" t="s">
        <v>1376</v>
      </c>
      <c r="F101" s="122" t="s">
        <v>2413</v>
      </c>
      <c r="I101" s="123"/>
      <c r="J101" s="124">
        <f>BK101</f>
        <v>0</v>
      </c>
      <c r="L101" s="120"/>
      <c r="M101" s="125"/>
      <c r="P101" s="126">
        <f>P102+P143+P154+P158+P165</f>
        <v>0</v>
      </c>
      <c r="R101" s="126">
        <f>R102+R143+R154+R158+R165</f>
        <v>0</v>
      </c>
      <c r="T101" s="127">
        <f>T102+T143+T154+T158+T165</f>
        <v>0</v>
      </c>
      <c r="AR101" s="121" t="s">
        <v>80</v>
      </c>
      <c r="AT101" s="128" t="s">
        <v>72</v>
      </c>
      <c r="AU101" s="128" t="s">
        <v>73</v>
      </c>
      <c r="AY101" s="121" t="s">
        <v>174</v>
      </c>
      <c r="BK101" s="129">
        <f>BK102+BK143+BK154+BK158+BK165</f>
        <v>0</v>
      </c>
    </row>
    <row r="102" spans="2:65" s="11" customFormat="1" ht="22.9" customHeight="1">
      <c r="B102" s="120"/>
      <c r="D102" s="121" t="s">
        <v>72</v>
      </c>
      <c r="E102" s="130" t="s">
        <v>1403</v>
      </c>
      <c r="F102" s="130" t="s">
        <v>2414</v>
      </c>
      <c r="I102" s="123"/>
      <c r="J102" s="131">
        <f>BK102</f>
        <v>0</v>
      </c>
      <c r="L102" s="120"/>
      <c r="M102" s="125"/>
      <c r="P102" s="126">
        <f>SUM(P103:P142)</f>
        <v>0</v>
      </c>
      <c r="R102" s="126">
        <f>SUM(R103:R142)</f>
        <v>0</v>
      </c>
      <c r="T102" s="127">
        <f>SUM(T103:T142)</f>
        <v>0</v>
      </c>
      <c r="AR102" s="121" t="s">
        <v>80</v>
      </c>
      <c r="AT102" s="128" t="s">
        <v>72</v>
      </c>
      <c r="AU102" s="128" t="s">
        <v>80</v>
      </c>
      <c r="AY102" s="121" t="s">
        <v>174</v>
      </c>
      <c r="BK102" s="129">
        <f>SUM(BK103:BK142)</f>
        <v>0</v>
      </c>
    </row>
    <row r="103" spans="2:65" s="1" customFormat="1" ht="37.9" customHeight="1">
      <c r="B103" s="32"/>
      <c r="C103" s="132" t="s">
        <v>80</v>
      </c>
      <c r="D103" s="132" t="s">
        <v>176</v>
      </c>
      <c r="E103" s="133" t="s">
        <v>2415</v>
      </c>
      <c r="F103" s="134" t="s">
        <v>2416</v>
      </c>
      <c r="G103" s="135" t="s">
        <v>812</v>
      </c>
      <c r="H103" s="136">
        <v>1</v>
      </c>
      <c r="I103" s="137"/>
      <c r="J103" s="138">
        <f>ROUND(I103*H103,2)</f>
        <v>0</v>
      </c>
      <c r="K103" s="134" t="s">
        <v>218</v>
      </c>
      <c r="L103" s="32"/>
      <c r="M103" s="139" t="s">
        <v>21</v>
      </c>
      <c r="N103" s="140" t="s">
        <v>44</v>
      </c>
      <c r="P103" s="141">
        <f>O103*H103</f>
        <v>0</v>
      </c>
      <c r="Q103" s="141">
        <v>0</v>
      </c>
      <c r="R103" s="141">
        <f>Q103*H103</f>
        <v>0</v>
      </c>
      <c r="S103" s="141">
        <v>0</v>
      </c>
      <c r="T103" s="142">
        <f>S103*H103</f>
        <v>0</v>
      </c>
      <c r="AR103" s="143" t="s">
        <v>180</v>
      </c>
      <c r="AT103" s="143" t="s">
        <v>176</v>
      </c>
      <c r="AU103" s="143" t="s">
        <v>82</v>
      </c>
      <c r="AY103" s="17" t="s">
        <v>174</v>
      </c>
      <c r="BE103" s="144">
        <f>IF(N103="základní",J103,0)</f>
        <v>0</v>
      </c>
      <c r="BF103" s="144">
        <f>IF(N103="snížená",J103,0)</f>
        <v>0</v>
      </c>
      <c r="BG103" s="144">
        <f>IF(N103="zákl. přenesená",J103,0)</f>
        <v>0</v>
      </c>
      <c r="BH103" s="144">
        <f>IF(N103="sníž. přenesená",J103,0)</f>
        <v>0</v>
      </c>
      <c r="BI103" s="144">
        <f>IF(N103="nulová",J103,0)</f>
        <v>0</v>
      </c>
      <c r="BJ103" s="17" t="s">
        <v>80</v>
      </c>
      <c r="BK103" s="144">
        <f>ROUND(I103*H103,2)</f>
        <v>0</v>
      </c>
      <c r="BL103" s="17" t="s">
        <v>180</v>
      </c>
      <c r="BM103" s="143" t="s">
        <v>82</v>
      </c>
    </row>
    <row r="104" spans="2:65" s="1" customFormat="1" ht="78">
      <c r="B104" s="32"/>
      <c r="D104" s="150" t="s">
        <v>220</v>
      </c>
      <c r="F104" s="170" t="s">
        <v>2417</v>
      </c>
      <c r="I104" s="147"/>
      <c r="L104" s="32"/>
      <c r="M104" s="148"/>
      <c r="T104" s="53"/>
      <c r="AT104" s="17" t="s">
        <v>220</v>
      </c>
      <c r="AU104" s="17" t="s">
        <v>82</v>
      </c>
    </row>
    <row r="105" spans="2:65" s="1" customFormat="1" ht="16.5" customHeight="1">
      <c r="B105" s="32"/>
      <c r="C105" s="132" t="s">
        <v>82</v>
      </c>
      <c r="D105" s="132" t="s">
        <v>176</v>
      </c>
      <c r="E105" s="133" t="s">
        <v>2418</v>
      </c>
      <c r="F105" s="134" t="s">
        <v>2419</v>
      </c>
      <c r="G105" s="135" t="s">
        <v>812</v>
      </c>
      <c r="H105" s="136">
        <v>1</v>
      </c>
      <c r="I105" s="137"/>
      <c r="J105" s="138">
        <f>ROUND(I105*H105,2)</f>
        <v>0</v>
      </c>
      <c r="K105" s="134" t="s">
        <v>218</v>
      </c>
      <c r="L105" s="32"/>
      <c r="M105" s="139" t="s">
        <v>21</v>
      </c>
      <c r="N105" s="140" t="s">
        <v>44</v>
      </c>
      <c r="P105" s="141">
        <f>O105*H105</f>
        <v>0</v>
      </c>
      <c r="Q105" s="141">
        <v>0</v>
      </c>
      <c r="R105" s="141">
        <f>Q105*H105</f>
        <v>0</v>
      </c>
      <c r="S105" s="141">
        <v>0</v>
      </c>
      <c r="T105" s="142">
        <f>S105*H105</f>
        <v>0</v>
      </c>
      <c r="AR105" s="143" t="s">
        <v>180</v>
      </c>
      <c r="AT105" s="143" t="s">
        <v>176</v>
      </c>
      <c r="AU105" s="143" t="s">
        <v>82</v>
      </c>
      <c r="AY105" s="17" t="s">
        <v>174</v>
      </c>
      <c r="BE105" s="144">
        <f>IF(N105="základní",J105,0)</f>
        <v>0</v>
      </c>
      <c r="BF105" s="144">
        <f>IF(N105="snížená",J105,0)</f>
        <v>0</v>
      </c>
      <c r="BG105" s="144">
        <f>IF(N105="zákl. přenesená",J105,0)</f>
        <v>0</v>
      </c>
      <c r="BH105" s="144">
        <f>IF(N105="sníž. přenesená",J105,0)</f>
        <v>0</v>
      </c>
      <c r="BI105" s="144">
        <f>IF(N105="nulová",J105,0)</f>
        <v>0</v>
      </c>
      <c r="BJ105" s="17" t="s">
        <v>80</v>
      </c>
      <c r="BK105" s="144">
        <f>ROUND(I105*H105,2)</f>
        <v>0</v>
      </c>
      <c r="BL105" s="17" t="s">
        <v>180</v>
      </c>
      <c r="BM105" s="143" t="s">
        <v>180</v>
      </c>
    </row>
    <row r="106" spans="2:65" s="1" customFormat="1" ht="58.5">
      <c r="B106" s="32"/>
      <c r="D106" s="150" t="s">
        <v>220</v>
      </c>
      <c r="F106" s="170" t="s">
        <v>2420</v>
      </c>
      <c r="I106" s="147"/>
      <c r="L106" s="32"/>
      <c r="M106" s="148"/>
      <c r="T106" s="53"/>
      <c r="AT106" s="17" t="s">
        <v>220</v>
      </c>
      <c r="AU106" s="17" t="s">
        <v>82</v>
      </c>
    </row>
    <row r="107" spans="2:65" s="1" customFormat="1" ht="16.5" customHeight="1">
      <c r="B107" s="32"/>
      <c r="C107" s="132" t="s">
        <v>108</v>
      </c>
      <c r="D107" s="132" t="s">
        <v>176</v>
      </c>
      <c r="E107" s="133" t="s">
        <v>2421</v>
      </c>
      <c r="F107" s="134" t="s">
        <v>2422</v>
      </c>
      <c r="G107" s="135" t="s">
        <v>812</v>
      </c>
      <c r="H107" s="136">
        <v>1</v>
      </c>
      <c r="I107" s="137"/>
      <c r="J107" s="138">
        <f>ROUND(I107*H107,2)</f>
        <v>0</v>
      </c>
      <c r="K107" s="134" t="s">
        <v>218</v>
      </c>
      <c r="L107" s="32"/>
      <c r="M107" s="139" t="s">
        <v>21</v>
      </c>
      <c r="N107" s="140" t="s">
        <v>44</v>
      </c>
      <c r="P107" s="141">
        <f>O107*H107</f>
        <v>0</v>
      </c>
      <c r="Q107" s="141">
        <v>0</v>
      </c>
      <c r="R107" s="141">
        <f>Q107*H107</f>
        <v>0</v>
      </c>
      <c r="S107" s="141">
        <v>0</v>
      </c>
      <c r="T107" s="142">
        <f>S107*H107</f>
        <v>0</v>
      </c>
      <c r="AR107" s="143" t="s">
        <v>180</v>
      </c>
      <c r="AT107" s="143" t="s">
        <v>176</v>
      </c>
      <c r="AU107" s="143" t="s">
        <v>82</v>
      </c>
      <c r="AY107" s="17" t="s">
        <v>174</v>
      </c>
      <c r="BE107" s="144">
        <f>IF(N107="základní",J107,0)</f>
        <v>0</v>
      </c>
      <c r="BF107" s="144">
        <f>IF(N107="snížená",J107,0)</f>
        <v>0</v>
      </c>
      <c r="BG107" s="144">
        <f>IF(N107="zákl. přenesená",J107,0)</f>
        <v>0</v>
      </c>
      <c r="BH107" s="144">
        <f>IF(N107="sníž. přenesená",J107,0)</f>
        <v>0</v>
      </c>
      <c r="BI107" s="144">
        <f>IF(N107="nulová",J107,0)</f>
        <v>0</v>
      </c>
      <c r="BJ107" s="17" t="s">
        <v>80</v>
      </c>
      <c r="BK107" s="144">
        <f>ROUND(I107*H107,2)</f>
        <v>0</v>
      </c>
      <c r="BL107" s="17" t="s">
        <v>180</v>
      </c>
      <c r="BM107" s="143" t="s">
        <v>215</v>
      </c>
    </row>
    <row r="108" spans="2:65" s="1" customFormat="1" ht="58.5">
      <c r="B108" s="32"/>
      <c r="D108" s="150" t="s">
        <v>220</v>
      </c>
      <c r="F108" s="170" t="s">
        <v>2420</v>
      </c>
      <c r="I108" s="147"/>
      <c r="L108" s="32"/>
      <c r="M108" s="148"/>
      <c r="T108" s="53"/>
      <c r="AT108" s="17" t="s">
        <v>220</v>
      </c>
      <c r="AU108" s="17" t="s">
        <v>82</v>
      </c>
    </row>
    <row r="109" spans="2:65" s="1" customFormat="1" ht="16.5" customHeight="1">
      <c r="B109" s="32"/>
      <c r="C109" s="132" t="s">
        <v>180</v>
      </c>
      <c r="D109" s="132" t="s">
        <v>176</v>
      </c>
      <c r="E109" s="133" t="s">
        <v>2423</v>
      </c>
      <c r="F109" s="134" t="s">
        <v>2424</v>
      </c>
      <c r="G109" s="135" t="s">
        <v>812</v>
      </c>
      <c r="H109" s="136">
        <v>1</v>
      </c>
      <c r="I109" s="137"/>
      <c r="J109" s="138">
        <f>ROUND(I109*H109,2)</f>
        <v>0</v>
      </c>
      <c r="K109" s="134" t="s">
        <v>218</v>
      </c>
      <c r="L109" s="32"/>
      <c r="M109" s="139" t="s">
        <v>21</v>
      </c>
      <c r="N109" s="140" t="s">
        <v>44</v>
      </c>
      <c r="P109" s="141">
        <f>O109*H109</f>
        <v>0</v>
      </c>
      <c r="Q109" s="141">
        <v>0</v>
      </c>
      <c r="R109" s="141">
        <f>Q109*H109</f>
        <v>0</v>
      </c>
      <c r="S109" s="141">
        <v>0</v>
      </c>
      <c r="T109" s="142">
        <f>S109*H109</f>
        <v>0</v>
      </c>
      <c r="AR109" s="143" t="s">
        <v>180</v>
      </c>
      <c r="AT109" s="143" t="s">
        <v>176</v>
      </c>
      <c r="AU109" s="143" t="s">
        <v>82</v>
      </c>
      <c r="AY109" s="17" t="s">
        <v>174</v>
      </c>
      <c r="BE109" s="144">
        <f>IF(N109="základní",J109,0)</f>
        <v>0</v>
      </c>
      <c r="BF109" s="144">
        <f>IF(N109="snížená",J109,0)</f>
        <v>0</v>
      </c>
      <c r="BG109" s="144">
        <f>IF(N109="zákl. přenesená",J109,0)</f>
        <v>0</v>
      </c>
      <c r="BH109" s="144">
        <f>IF(N109="sníž. přenesená",J109,0)</f>
        <v>0</v>
      </c>
      <c r="BI109" s="144">
        <f>IF(N109="nulová",J109,0)</f>
        <v>0</v>
      </c>
      <c r="BJ109" s="17" t="s">
        <v>80</v>
      </c>
      <c r="BK109" s="144">
        <f>ROUND(I109*H109,2)</f>
        <v>0</v>
      </c>
      <c r="BL109" s="17" t="s">
        <v>180</v>
      </c>
      <c r="BM109" s="143" t="s">
        <v>234</v>
      </c>
    </row>
    <row r="110" spans="2:65" s="1" customFormat="1" ht="58.5">
      <c r="B110" s="32"/>
      <c r="D110" s="150" t="s">
        <v>220</v>
      </c>
      <c r="F110" s="170" t="s">
        <v>2420</v>
      </c>
      <c r="I110" s="147"/>
      <c r="L110" s="32"/>
      <c r="M110" s="148"/>
      <c r="T110" s="53"/>
      <c r="AT110" s="17" t="s">
        <v>220</v>
      </c>
      <c r="AU110" s="17" t="s">
        <v>82</v>
      </c>
    </row>
    <row r="111" spans="2:65" s="1" customFormat="1" ht="33" customHeight="1">
      <c r="B111" s="32"/>
      <c r="C111" s="132" t="s">
        <v>209</v>
      </c>
      <c r="D111" s="132" t="s">
        <v>176</v>
      </c>
      <c r="E111" s="133" t="s">
        <v>2425</v>
      </c>
      <c r="F111" s="134" t="s">
        <v>2426</v>
      </c>
      <c r="G111" s="135" t="s">
        <v>812</v>
      </c>
      <c r="H111" s="136">
        <v>1</v>
      </c>
      <c r="I111" s="137"/>
      <c r="J111" s="138">
        <f>ROUND(I111*H111,2)</f>
        <v>0</v>
      </c>
      <c r="K111" s="134" t="s">
        <v>218</v>
      </c>
      <c r="L111" s="32"/>
      <c r="M111" s="139" t="s">
        <v>21</v>
      </c>
      <c r="N111" s="140" t="s">
        <v>44</v>
      </c>
      <c r="P111" s="141">
        <f>O111*H111</f>
        <v>0</v>
      </c>
      <c r="Q111" s="141">
        <v>0</v>
      </c>
      <c r="R111" s="141">
        <f>Q111*H111</f>
        <v>0</v>
      </c>
      <c r="S111" s="141">
        <v>0</v>
      </c>
      <c r="T111" s="142">
        <f>S111*H111</f>
        <v>0</v>
      </c>
      <c r="AR111" s="143" t="s">
        <v>180</v>
      </c>
      <c r="AT111" s="143" t="s">
        <v>176</v>
      </c>
      <c r="AU111" s="143" t="s">
        <v>82</v>
      </c>
      <c r="AY111" s="17" t="s">
        <v>174</v>
      </c>
      <c r="BE111" s="144">
        <f>IF(N111="základní",J111,0)</f>
        <v>0</v>
      </c>
      <c r="BF111" s="144">
        <f>IF(N111="snížená",J111,0)</f>
        <v>0</v>
      </c>
      <c r="BG111" s="144">
        <f>IF(N111="zákl. přenesená",J111,0)</f>
        <v>0</v>
      </c>
      <c r="BH111" s="144">
        <f>IF(N111="sníž. přenesená",J111,0)</f>
        <v>0</v>
      </c>
      <c r="BI111" s="144">
        <f>IF(N111="nulová",J111,0)</f>
        <v>0</v>
      </c>
      <c r="BJ111" s="17" t="s">
        <v>80</v>
      </c>
      <c r="BK111" s="144">
        <f>ROUND(I111*H111,2)</f>
        <v>0</v>
      </c>
      <c r="BL111" s="17" t="s">
        <v>180</v>
      </c>
      <c r="BM111" s="143" t="s">
        <v>249</v>
      </c>
    </row>
    <row r="112" spans="2:65" s="1" customFormat="1" ht="58.5">
      <c r="B112" s="32"/>
      <c r="D112" s="150" t="s">
        <v>220</v>
      </c>
      <c r="F112" s="170" t="s">
        <v>2420</v>
      </c>
      <c r="I112" s="147"/>
      <c r="L112" s="32"/>
      <c r="M112" s="148"/>
      <c r="T112" s="53"/>
      <c r="AT112" s="17" t="s">
        <v>220</v>
      </c>
      <c r="AU112" s="17" t="s">
        <v>82</v>
      </c>
    </row>
    <row r="113" spans="2:65" s="1" customFormat="1" ht="16.5" customHeight="1">
      <c r="B113" s="32"/>
      <c r="C113" s="132" t="s">
        <v>215</v>
      </c>
      <c r="D113" s="132" t="s">
        <v>176</v>
      </c>
      <c r="E113" s="133" t="s">
        <v>2427</v>
      </c>
      <c r="F113" s="134" t="s">
        <v>2428</v>
      </c>
      <c r="G113" s="135" t="s">
        <v>812</v>
      </c>
      <c r="H113" s="136">
        <v>1</v>
      </c>
      <c r="I113" s="137"/>
      <c r="J113" s="138">
        <f>ROUND(I113*H113,2)</f>
        <v>0</v>
      </c>
      <c r="K113" s="134" t="s">
        <v>218</v>
      </c>
      <c r="L113" s="32"/>
      <c r="M113" s="139" t="s">
        <v>21</v>
      </c>
      <c r="N113" s="140" t="s">
        <v>44</v>
      </c>
      <c r="P113" s="141">
        <f>O113*H113</f>
        <v>0</v>
      </c>
      <c r="Q113" s="141">
        <v>0</v>
      </c>
      <c r="R113" s="141">
        <f>Q113*H113</f>
        <v>0</v>
      </c>
      <c r="S113" s="141">
        <v>0</v>
      </c>
      <c r="T113" s="142">
        <f>S113*H113</f>
        <v>0</v>
      </c>
      <c r="AR113" s="143" t="s">
        <v>180</v>
      </c>
      <c r="AT113" s="143" t="s">
        <v>176</v>
      </c>
      <c r="AU113" s="143" t="s">
        <v>82</v>
      </c>
      <c r="AY113" s="17" t="s">
        <v>174</v>
      </c>
      <c r="BE113" s="144">
        <f>IF(N113="základní",J113,0)</f>
        <v>0</v>
      </c>
      <c r="BF113" s="144">
        <f>IF(N113="snížená",J113,0)</f>
        <v>0</v>
      </c>
      <c r="BG113" s="144">
        <f>IF(N113="zákl. přenesená",J113,0)</f>
        <v>0</v>
      </c>
      <c r="BH113" s="144">
        <f>IF(N113="sníž. přenesená",J113,0)</f>
        <v>0</v>
      </c>
      <c r="BI113" s="144">
        <f>IF(N113="nulová",J113,0)</f>
        <v>0</v>
      </c>
      <c r="BJ113" s="17" t="s">
        <v>80</v>
      </c>
      <c r="BK113" s="144">
        <f>ROUND(I113*H113,2)</f>
        <v>0</v>
      </c>
      <c r="BL113" s="17" t="s">
        <v>180</v>
      </c>
      <c r="BM113" s="143" t="s">
        <v>274</v>
      </c>
    </row>
    <row r="114" spans="2:65" s="1" customFormat="1" ht="58.5">
      <c r="B114" s="32"/>
      <c r="D114" s="150" t="s">
        <v>220</v>
      </c>
      <c r="F114" s="170" t="s">
        <v>2420</v>
      </c>
      <c r="I114" s="147"/>
      <c r="L114" s="32"/>
      <c r="M114" s="148"/>
      <c r="T114" s="53"/>
      <c r="AT114" s="17" t="s">
        <v>220</v>
      </c>
      <c r="AU114" s="17" t="s">
        <v>82</v>
      </c>
    </row>
    <row r="115" spans="2:65" s="1" customFormat="1" ht="24.2" customHeight="1">
      <c r="B115" s="32"/>
      <c r="C115" s="132" t="s">
        <v>228</v>
      </c>
      <c r="D115" s="132" t="s">
        <v>176</v>
      </c>
      <c r="E115" s="133" t="s">
        <v>2429</v>
      </c>
      <c r="F115" s="134" t="s">
        <v>2430</v>
      </c>
      <c r="G115" s="135" t="s">
        <v>812</v>
      </c>
      <c r="H115" s="136">
        <v>1</v>
      </c>
      <c r="I115" s="137"/>
      <c r="J115" s="138">
        <f>ROUND(I115*H115,2)</f>
        <v>0</v>
      </c>
      <c r="K115" s="134" t="s">
        <v>218</v>
      </c>
      <c r="L115" s="32"/>
      <c r="M115" s="139" t="s">
        <v>21</v>
      </c>
      <c r="N115" s="140" t="s">
        <v>44</v>
      </c>
      <c r="P115" s="141">
        <f>O115*H115</f>
        <v>0</v>
      </c>
      <c r="Q115" s="141">
        <v>0</v>
      </c>
      <c r="R115" s="141">
        <f>Q115*H115</f>
        <v>0</v>
      </c>
      <c r="S115" s="141">
        <v>0</v>
      </c>
      <c r="T115" s="142">
        <f>S115*H115</f>
        <v>0</v>
      </c>
      <c r="AR115" s="143" t="s">
        <v>180</v>
      </c>
      <c r="AT115" s="143" t="s">
        <v>176</v>
      </c>
      <c r="AU115" s="143" t="s">
        <v>82</v>
      </c>
      <c r="AY115" s="17" t="s">
        <v>174</v>
      </c>
      <c r="BE115" s="144">
        <f>IF(N115="základní",J115,0)</f>
        <v>0</v>
      </c>
      <c r="BF115" s="144">
        <f>IF(N115="snížená",J115,0)</f>
        <v>0</v>
      </c>
      <c r="BG115" s="144">
        <f>IF(N115="zákl. přenesená",J115,0)</f>
        <v>0</v>
      </c>
      <c r="BH115" s="144">
        <f>IF(N115="sníž. přenesená",J115,0)</f>
        <v>0</v>
      </c>
      <c r="BI115" s="144">
        <f>IF(N115="nulová",J115,0)</f>
        <v>0</v>
      </c>
      <c r="BJ115" s="17" t="s">
        <v>80</v>
      </c>
      <c r="BK115" s="144">
        <f>ROUND(I115*H115,2)</f>
        <v>0</v>
      </c>
      <c r="BL115" s="17" t="s">
        <v>180</v>
      </c>
      <c r="BM115" s="143" t="s">
        <v>304</v>
      </c>
    </row>
    <row r="116" spans="2:65" s="1" customFormat="1" ht="68.25">
      <c r="B116" s="32"/>
      <c r="D116" s="150" t="s">
        <v>220</v>
      </c>
      <c r="F116" s="170" t="s">
        <v>2431</v>
      </c>
      <c r="I116" s="147"/>
      <c r="L116" s="32"/>
      <c r="M116" s="148"/>
      <c r="T116" s="53"/>
      <c r="AT116" s="17" t="s">
        <v>220</v>
      </c>
      <c r="AU116" s="17" t="s">
        <v>82</v>
      </c>
    </row>
    <row r="117" spans="2:65" s="1" customFormat="1" ht="16.5" customHeight="1">
      <c r="B117" s="32"/>
      <c r="C117" s="132" t="s">
        <v>234</v>
      </c>
      <c r="D117" s="132" t="s">
        <v>176</v>
      </c>
      <c r="E117" s="133" t="s">
        <v>2432</v>
      </c>
      <c r="F117" s="134" t="s">
        <v>2422</v>
      </c>
      <c r="G117" s="135" t="s">
        <v>812</v>
      </c>
      <c r="H117" s="136">
        <v>1</v>
      </c>
      <c r="I117" s="137"/>
      <c r="J117" s="138">
        <f>ROUND(I117*H117,2)</f>
        <v>0</v>
      </c>
      <c r="K117" s="134" t="s">
        <v>218</v>
      </c>
      <c r="L117" s="32"/>
      <c r="M117" s="139" t="s">
        <v>21</v>
      </c>
      <c r="N117" s="140" t="s">
        <v>44</v>
      </c>
      <c r="P117" s="141">
        <f>O117*H117</f>
        <v>0</v>
      </c>
      <c r="Q117" s="141">
        <v>0</v>
      </c>
      <c r="R117" s="141">
        <f>Q117*H117</f>
        <v>0</v>
      </c>
      <c r="S117" s="141">
        <v>0</v>
      </c>
      <c r="T117" s="142">
        <f>S117*H117</f>
        <v>0</v>
      </c>
      <c r="AR117" s="143" t="s">
        <v>180</v>
      </c>
      <c r="AT117" s="143" t="s">
        <v>176</v>
      </c>
      <c r="AU117" s="143" t="s">
        <v>82</v>
      </c>
      <c r="AY117" s="17" t="s">
        <v>174</v>
      </c>
      <c r="BE117" s="144">
        <f>IF(N117="základní",J117,0)</f>
        <v>0</v>
      </c>
      <c r="BF117" s="144">
        <f>IF(N117="snížená",J117,0)</f>
        <v>0</v>
      </c>
      <c r="BG117" s="144">
        <f>IF(N117="zákl. přenesená",J117,0)</f>
        <v>0</v>
      </c>
      <c r="BH117" s="144">
        <f>IF(N117="sníž. přenesená",J117,0)</f>
        <v>0</v>
      </c>
      <c r="BI117" s="144">
        <f>IF(N117="nulová",J117,0)</f>
        <v>0</v>
      </c>
      <c r="BJ117" s="17" t="s">
        <v>80</v>
      </c>
      <c r="BK117" s="144">
        <f>ROUND(I117*H117,2)</f>
        <v>0</v>
      </c>
      <c r="BL117" s="17" t="s">
        <v>180</v>
      </c>
      <c r="BM117" s="143" t="s">
        <v>315</v>
      </c>
    </row>
    <row r="118" spans="2:65" s="1" customFormat="1" ht="58.5">
      <c r="B118" s="32"/>
      <c r="D118" s="150" t="s">
        <v>220</v>
      </c>
      <c r="F118" s="170" t="s">
        <v>2420</v>
      </c>
      <c r="I118" s="147"/>
      <c r="L118" s="32"/>
      <c r="M118" s="148"/>
      <c r="T118" s="53"/>
      <c r="AT118" s="17" t="s">
        <v>220</v>
      </c>
      <c r="AU118" s="17" t="s">
        <v>82</v>
      </c>
    </row>
    <row r="119" spans="2:65" s="1" customFormat="1" ht="33" customHeight="1">
      <c r="B119" s="32"/>
      <c r="C119" s="132" t="s">
        <v>207</v>
      </c>
      <c r="D119" s="132" t="s">
        <v>176</v>
      </c>
      <c r="E119" s="133" t="s">
        <v>2433</v>
      </c>
      <c r="F119" s="134" t="s">
        <v>2434</v>
      </c>
      <c r="G119" s="135" t="s">
        <v>812</v>
      </c>
      <c r="H119" s="136">
        <v>4</v>
      </c>
      <c r="I119" s="137"/>
      <c r="J119" s="138">
        <f>ROUND(I119*H119,2)</f>
        <v>0</v>
      </c>
      <c r="K119" s="134" t="s">
        <v>218</v>
      </c>
      <c r="L119" s="32"/>
      <c r="M119" s="139" t="s">
        <v>21</v>
      </c>
      <c r="N119" s="140" t="s">
        <v>44</v>
      </c>
      <c r="P119" s="141">
        <f>O119*H119</f>
        <v>0</v>
      </c>
      <c r="Q119" s="141">
        <v>0</v>
      </c>
      <c r="R119" s="141">
        <f>Q119*H119</f>
        <v>0</v>
      </c>
      <c r="S119" s="141">
        <v>0</v>
      </c>
      <c r="T119" s="142">
        <f>S119*H119</f>
        <v>0</v>
      </c>
      <c r="AR119" s="143" t="s">
        <v>180</v>
      </c>
      <c r="AT119" s="143" t="s">
        <v>176</v>
      </c>
      <c r="AU119" s="143" t="s">
        <v>82</v>
      </c>
      <c r="AY119" s="17" t="s">
        <v>174</v>
      </c>
      <c r="BE119" s="144">
        <f>IF(N119="základní",J119,0)</f>
        <v>0</v>
      </c>
      <c r="BF119" s="144">
        <f>IF(N119="snížená",J119,0)</f>
        <v>0</v>
      </c>
      <c r="BG119" s="144">
        <f>IF(N119="zákl. přenesená",J119,0)</f>
        <v>0</v>
      </c>
      <c r="BH119" s="144">
        <f>IF(N119="sníž. přenesená",J119,0)</f>
        <v>0</v>
      </c>
      <c r="BI119" s="144">
        <f>IF(N119="nulová",J119,0)</f>
        <v>0</v>
      </c>
      <c r="BJ119" s="17" t="s">
        <v>80</v>
      </c>
      <c r="BK119" s="144">
        <f>ROUND(I119*H119,2)</f>
        <v>0</v>
      </c>
      <c r="BL119" s="17" t="s">
        <v>180</v>
      </c>
      <c r="BM119" s="143" t="s">
        <v>330</v>
      </c>
    </row>
    <row r="120" spans="2:65" s="1" customFormat="1" ht="78">
      <c r="B120" s="32"/>
      <c r="D120" s="150" t="s">
        <v>220</v>
      </c>
      <c r="F120" s="170" t="s">
        <v>2435</v>
      </c>
      <c r="I120" s="147"/>
      <c r="L120" s="32"/>
      <c r="M120" s="148"/>
      <c r="T120" s="53"/>
      <c r="AT120" s="17" t="s">
        <v>220</v>
      </c>
      <c r="AU120" s="17" t="s">
        <v>82</v>
      </c>
    </row>
    <row r="121" spans="2:65" s="1" customFormat="1" ht="16.5" customHeight="1">
      <c r="B121" s="32"/>
      <c r="C121" s="132" t="s">
        <v>249</v>
      </c>
      <c r="D121" s="132" t="s">
        <v>176</v>
      </c>
      <c r="E121" s="133" t="s">
        <v>2436</v>
      </c>
      <c r="F121" s="134" t="s">
        <v>2437</v>
      </c>
      <c r="G121" s="135" t="s">
        <v>812</v>
      </c>
      <c r="H121" s="136">
        <v>4</v>
      </c>
      <c r="I121" s="137"/>
      <c r="J121" s="138">
        <f>ROUND(I121*H121,2)</f>
        <v>0</v>
      </c>
      <c r="K121" s="134" t="s">
        <v>218</v>
      </c>
      <c r="L121" s="32"/>
      <c r="M121" s="139" t="s">
        <v>21</v>
      </c>
      <c r="N121" s="140" t="s">
        <v>44</v>
      </c>
      <c r="P121" s="141">
        <f>O121*H121</f>
        <v>0</v>
      </c>
      <c r="Q121" s="141">
        <v>0</v>
      </c>
      <c r="R121" s="141">
        <f>Q121*H121</f>
        <v>0</v>
      </c>
      <c r="S121" s="141">
        <v>0</v>
      </c>
      <c r="T121" s="142">
        <f>S121*H121</f>
        <v>0</v>
      </c>
      <c r="AR121" s="143" t="s">
        <v>180</v>
      </c>
      <c r="AT121" s="143" t="s">
        <v>176</v>
      </c>
      <c r="AU121" s="143" t="s">
        <v>82</v>
      </c>
      <c r="AY121" s="17" t="s">
        <v>174</v>
      </c>
      <c r="BE121" s="144">
        <f>IF(N121="základní",J121,0)</f>
        <v>0</v>
      </c>
      <c r="BF121" s="144">
        <f>IF(N121="snížená",J121,0)</f>
        <v>0</v>
      </c>
      <c r="BG121" s="144">
        <f>IF(N121="zákl. přenesená",J121,0)</f>
        <v>0</v>
      </c>
      <c r="BH121" s="144">
        <f>IF(N121="sníž. přenesená",J121,0)</f>
        <v>0</v>
      </c>
      <c r="BI121" s="144">
        <f>IF(N121="nulová",J121,0)</f>
        <v>0</v>
      </c>
      <c r="BJ121" s="17" t="s">
        <v>80</v>
      </c>
      <c r="BK121" s="144">
        <f>ROUND(I121*H121,2)</f>
        <v>0</v>
      </c>
      <c r="BL121" s="17" t="s">
        <v>180</v>
      </c>
      <c r="BM121" s="143" t="s">
        <v>342</v>
      </c>
    </row>
    <row r="122" spans="2:65" s="1" customFormat="1" ht="58.5">
      <c r="B122" s="32"/>
      <c r="D122" s="150" t="s">
        <v>220</v>
      </c>
      <c r="F122" s="170" t="s">
        <v>2420</v>
      </c>
      <c r="I122" s="147"/>
      <c r="L122" s="32"/>
      <c r="M122" s="148"/>
      <c r="T122" s="53"/>
      <c r="AT122" s="17" t="s">
        <v>220</v>
      </c>
      <c r="AU122" s="17" t="s">
        <v>82</v>
      </c>
    </row>
    <row r="123" spans="2:65" s="1" customFormat="1" ht="16.5" customHeight="1">
      <c r="B123" s="32"/>
      <c r="C123" s="132" t="s">
        <v>262</v>
      </c>
      <c r="D123" s="132" t="s">
        <v>176</v>
      </c>
      <c r="E123" s="133" t="s">
        <v>2438</v>
      </c>
      <c r="F123" s="134" t="s">
        <v>2422</v>
      </c>
      <c r="G123" s="135" t="s">
        <v>812</v>
      </c>
      <c r="H123" s="136">
        <v>4</v>
      </c>
      <c r="I123" s="137"/>
      <c r="J123" s="138">
        <f>ROUND(I123*H123,2)</f>
        <v>0</v>
      </c>
      <c r="K123" s="134" t="s">
        <v>218</v>
      </c>
      <c r="L123" s="32"/>
      <c r="M123" s="139" t="s">
        <v>21</v>
      </c>
      <c r="N123" s="140" t="s">
        <v>44</v>
      </c>
      <c r="P123" s="141">
        <f>O123*H123</f>
        <v>0</v>
      </c>
      <c r="Q123" s="141">
        <v>0</v>
      </c>
      <c r="R123" s="141">
        <f>Q123*H123</f>
        <v>0</v>
      </c>
      <c r="S123" s="141">
        <v>0</v>
      </c>
      <c r="T123" s="142">
        <f>S123*H123</f>
        <v>0</v>
      </c>
      <c r="AR123" s="143" t="s">
        <v>180</v>
      </c>
      <c r="AT123" s="143" t="s">
        <v>176</v>
      </c>
      <c r="AU123" s="143" t="s">
        <v>82</v>
      </c>
      <c r="AY123" s="17" t="s">
        <v>174</v>
      </c>
      <c r="BE123" s="144">
        <f>IF(N123="základní",J123,0)</f>
        <v>0</v>
      </c>
      <c r="BF123" s="144">
        <f>IF(N123="snížená",J123,0)</f>
        <v>0</v>
      </c>
      <c r="BG123" s="144">
        <f>IF(N123="zákl. přenesená",J123,0)</f>
        <v>0</v>
      </c>
      <c r="BH123" s="144">
        <f>IF(N123="sníž. přenesená",J123,0)</f>
        <v>0</v>
      </c>
      <c r="BI123" s="144">
        <f>IF(N123="nulová",J123,0)</f>
        <v>0</v>
      </c>
      <c r="BJ123" s="17" t="s">
        <v>80</v>
      </c>
      <c r="BK123" s="144">
        <f>ROUND(I123*H123,2)</f>
        <v>0</v>
      </c>
      <c r="BL123" s="17" t="s">
        <v>180</v>
      </c>
      <c r="BM123" s="143" t="s">
        <v>352</v>
      </c>
    </row>
    <row r="124" spans="2:65" s="1" customFormat="1" ht="58.5">
      <c r="B124" s="32"/>
      <c r="D124" s="150" t="s">
        <v>220</v>
      </c>
      <c r="F124" s="170" t="s">
        <v>2420</v>
      </c>
      <c r="I124" s="147"/>
      <c r="L124" s="32"/>
      <c r="M124" s="148"/>
      <c r="T124" s="53"/>
      <c r="AT124" s="17" t="s">
        <v>220</v>
      </c>
      <c r="AU124" s="17" t="s">
        <v>82</v>
      </c>
    </row>
    <row r="125" spans="2:65" s="1" customFormat="1" ht="16.5" customHeight="1">
      <c r="B125" s="32"/>
      <c r="C125" s="132" t="s">
        <v>274</v>
      </c>
      <c r="D125" s="132" t="s">
        <v>176</v>
      </c>
      <c r="E125" s="133" t="s">
        <v>2423</v>
      </c>
      <c r="F125" s="134" t="s">
        <v>2424</v>
      </c>
      <c r="G125" s="135" t="s">
        <v>812</v>
      </c>
      <c r="H125" s="136">
        <v>4</v>
      </c>
      <c r="I125" s="137"/>
      <c r="J125" s="138">
        <f>ROUND(I125*H125,2)</f>
        <v>0</v>
      </c>
      <c r="K125" s="134" t="s">
        <v>218</v>
      </c>
      <c r="L125" s="32"/>
      <c r="M125" s="139" t="s">
        <v>21</v>
      </c>
      <c r="N125" s="140" t="s">
        <v>44</v>
      </c>
      <c r="P125" s="141">
        <f>O125*H125</f>
        <v>0</v>
      </c>
      <c r="Q125" s="141">
        <v>0</v>
      </c>
      <c r="R125" s="141">
        <f>Q125*H125</f>
        <v>0</v>
      </c>
      <c r="S125" s="141">
        <v>0</v>
      </c>
      <c r="T125" s="142">
        <f>S125*H125</f>
        <v>0</v>
      </c>
      <c r="AR125" s="143" t="s">
        <v>180</v>
      </c>
      <c r="AT125" s="143" t="s">
        <v>176</v>
      </c>
      <c r="AU125" s="143" t="s">
        <v>82</v>
      </c>
      <c r="AY125" s="17" t="s">
        <v>174</v>
      </c>
      <c r="BE125" s="144">
        <f>IF(N125="základní",J125,0)</f>
        <v>0</v>
      </c>
      <c r="BF125" s="144">
        <f>IF(N125="snížená",J125,0)</f>
        <v>0</v>
      </c>
      <c r="BG125" s="144">
        <f>IF(N125="zákl. přenesená",J125,0)</f>
        <v>0</v>
      </c>
      <c r="BH125" s="144">
        <f>IF(N125="sníž. přenesená",J125,0)</f>
        <v>0</v>
      </c>
      <c r="BI125" s="144">
        <f>IF(N125="nulová",J125,0)</f>
        <v>0</v>
      </c>
      <c r="BJ125" s="17" t="s">
        <v>80</v>
      </c>
      <c r="BK125" s="144">
        <f>ROUND(I125*H125,2)</f>
        <v>0</v>
      </c>
      <c r="BL125" s="17" t="s">
        <v>180</v>
      </c>
      <c r="BM125" s="143" t="s">
        <v>367</v>
      </c>
    </row>
    <row r="126" spans="2:65" s="1" customFormat="1" ht="58.5">
      <c r="B126" s="32"/>
      <c r="D126" s="150" t="s">
        <v>220</v>
      </c>
      <c r="F126" s="170" t="s">
        <v>2420</v>
      </c>
      <c r="I126" s="147"/>
      <c r="L126" s="32"/>
      <c r="M126" s="148"/>
      <c r="T126" s="53"/>
      <c r="AT126" s="17" t="s">
        <v>220</v>
      </c>
      <c r="AU126" s="17" t="s">
        <v>82</v>
      </c>
    </row>
    <row r="127" spans="2:65" s="1" customFormat="1" ht="33" customHeight="1">
      <c r="B127" s="32"/>
      <c r="C127" s="132" t="s">
        <v>289</v>
      </c>
      <c r="D127" s="132" t="s">
        <v>176</v>
      </c>
      <c r="E127" s="133" t="s">
        <v>2425</v>
      </c>
      <c r="F127" s="134" t="s">
        <v>2426</v>
      </c>
      <c r="G127" s="135" t="s">
        <v>812</v>
      </c>
      <c r="H127" s="136">
        <v>4</v>
      </c>
      <c r="I127" s="137"/>
      <c r="J127" s="138">
        <f>ROUND(I127*H127,2)</f>
        <v>0</v>
      </c>
      <c r="K127" s="134" t="s">
        <v>218</v>
      </c>
      <c r="L127" s="32"/>
      <c r="M127" s="139" t="s">
        <v>21</v>
      </c>
      <c r="N127" s="140" t="s">
        <v>44</v>
      </c>
      <c r="P127" s="141">
        <f>O127*H127</f>
        <v>0</v>
      </c>
      <c r="Q127" s="141">
        <v>0</v>
      </c>
      <c r="R127" s="141">
        <f>Q127*H127</f>
        <v>0</v>
      </c>
      <c r="S127" s="141">
        <v>0</v>
      </c>
      <c r="T127" s="142">
        <f>S127*H127</f>
        <v>0</v>
      </c>
      <c r="AR127" s="143" t="s">
        <v>180</v>
      </c>
      <c r="AT127" s="143" t="s">
        <v>176</v>
      </c>
      <c r="AU127" s="143" t="s">
        <v>82</v>
      </c>
      <c r="AY127" s="17" t="s">
        <v>174</v>
      </c>
      <c r="BE127" s="144">
        <f>IF(N127="základní",J127,0)</f>
        <v>0</v>
      </c>
      <c r="BF127" s="144">
        <f>IF(N127="snížená",J127,0)</f>
        <v>0</v>
      </c>
      <c r="BG127" s="144">
        <f>IF(N127="zákl. přenesená",J127,0)</f>
        <v>0</v>
      </c>
      <c r="BH127" s="144">
        <f>IF(N127="sníž. přenesená",J127,0)</f>
        <v>0</v>
      </c>
      <c r="BI127" s="144">
        <f>IF(N127="nulová",J127,0)</f>
        <v>0</v>
      </c>
      <c r="BJ127" s="17" t="s">
        <v>80</v>
      </c>
      <c r="BK127" s="144">
        <f>ROUND(I127*H127,2)</f>
        <v>0</v>
      </c>
      <c r="BL127" s="17" t="s">
        <v>180</v>
      </c>
      <c r="BM127" s="143" t="s">
        <v>381</v>
      </c>
    </row>
    <row r="128" spans="2:65" s="1" customFormat="1" ht="58.5">
      <c r="B128" s="32"/>
      <c r="D128" s="150" t="s">
        <v>220</v>
      </c>
      <c r="F128" s="170" t="s">
        <v>2420</v>
      </c>
      <c r="I128" s="147"/>
      <c r="L128" s="32"/>
      <c r="M128" s="148"/>
      <c r="T128" s="53"/>
      <c r="AT128" s="17" t="s">
        <v>220</v>
      </c>
      <c r="AU128" s="17" t="s">
        <v>82</v>
      </c>
    </row>
    <row r="129" spans="2:65" s="1" customFormat="1" ht="16.5" customHeight="1">
      <c r="B129" s="32"/>
      <c r="C129" s="132" t="s">
        <v>304</v>
      </c>
      <c r="D129" s="132" t="s">
        <v>176</v>
      </c>
      <c r="E129" s="133" t="s">
        <v>2427</v>
      </c>
      <c r="F129" s="134" t="s">
        <v>2428</v>
      </c>
      <c r="G129" s="135" t="s">
        <v>812</v>
      </c>
      <c r="H129" s="136">
        <v>4</v>
      </c>
      <c r="I129" s="137"/>
      <c r="J129" s="138">
        <f>ROUND(I129*H129,2)</f>
        <v>0</v>
      </c>
      <c r="K129" s="134" t="s">
        <v>218</v>
      </c>
      <c r="L129" s="32"/>
      <c r="M129" s="139" t="s">
        <v>21</v>
      </c>
      <c r="N129" s="140" t="s">
        <v>44</v>
      </c>
      <c r="P129" s="141">
        <f>O129*H129</f>
        <v>0</v>
      </c>
      <c r="Q129" s="141">
        <v>0</v>
      </c>
      <c r="R129" s="141">
        <f>Q129*H129</f>
        <v>0</v>
      </c>
      <c r="S129" s="141">
        <v>0</v>
      </c>
      <c r="T129" s="142">
        <f>S129*H129</f>
        <v>0</v>
      </c>
      <c r="AR129" s="143" t="s">
        <v>180</v>
      </c>
      <c r="AT129" s="143" t="s">
        <v>176</v>
      </c>
      <c r="AU129" s="143" t="s">
        <v>82</v>
      </c>
      <c r="AY129" s="17" t="s">
        <v>174</v>
      </c>
      <c r="BE129" s="144">
        <f>IF(N129="základní",J129,0)</f>
        <v>0</v>
      </c>
      <c r="BF129" s="144">
        <f>IF(N129="snížená",J129,0)</f>
        <v>0</v>
      </c>
      <c r="BG129" s="144">
        <f>IF(N129="zákl. přenesená",J129,0)</f>
        <v>0</v>
      </c>
      <c r="BH129" s="144">
        <f>IF(N129="sníž. přenesená",J129,0)</f>
        <v>0</v>
      </c>
      <c r="BI129" s="144">
        <f>IF(N129="nulová",J129,0)</f>
        <v>0</v>
      </c>
      <c r="BJ129" s="17" t="s">
        <v>80</v>
      </c>
      <c r="BK129" s="144">
        <f>ROUND(I129*H129,2)</f>
        <v>0</v>
      </c>
      <c r="BL129" s="17" t="s">
        <v>180</v>
      </c>
      <c r="BM129" s="143" t="s">
        <v>407</v>
      </c>
    </row>
    <row r="130" spans="2:65" s="1" customFormat="1" ht="58.5">
      <c r="B130" s="32"/>
      <c r="D130" s="150" t="s">
        <v>220</v>
      </c>
      <c r="F130" s="170" t="s">
        <v>2420</v>
      </c>
      <c r="I130" s="147"/>
      <c r="L130" s="32"/>
      <c r="M130" s="148"/>
      <c r="T130" s="53"/>
      <c r="AT130" s="17" t="s">
        <v>220</v>
      </c>
      <c r="AU130" s="17" t="s">
        <v>82</v>
      </c>
    </row>
    <row r="131" spans="2:65" s="1" customFormat="1" ht="24.2" customHeight="1">
      <c r="B131" s="32"/>
      <c r="C131" s="132" t="s">
        <v>8</v>
      </c>
      <c r="D131" s="132" t="s">
        <v>176</v>
      </c>
      <c r="E131" s="133" t="s">
        <v>2429</v>
      </c>
      <c r="F131" s="134" t="s">
        <v>2430</v>
      </c>
      <c r="G131" s="135" t="s">
        <v>812</v>
      </c>
      <c r="H131" s="136">
        <v>4</v>
      </c>
      <c r="I131" s="137"/>
      <c r="J131" s="138">
        <f>ROUND(I131*H131,2)</f>
        <v>0</v>
      </c>
      <c r="K131" s="134" t="s">
        <v>218</v>
      </c>
      <c r="L131" s="32"/>
      <c r="M131" s="139" t="s">
        <v>21</v>
      </c>
      <c r="N131" s="140" t="s">
        <v>44</v>
      </c>
      <c r="P131" s="141">
        <f>O131*H131</f>
        <v>0</v>
      </c>
      <c r="Q131" s="141">
        <v>0</v>
      </c>
      <c r="R131" s="141">
        <f>Q131*H131</f>
        <v>0</v>
      </c>
      <c r="S131" s="141">
        <v>0</v>
      </c>
      <c r="T131" s="142">
        <f>S131*H131</f>
        <v>0</v>
      </c>
      <c r="AR131" s="143" t="s">
        <v>180</v>
      </c>
      <c r="AT131" s="143" t="s">
        <v>176</v>
      </c>
      <c r="AU131" s="143" t="s">
        <v>82</v>
      </c>
      <c r="AY131" s="17" t="s">
        <v>174</v>
      </c>
      <c r="BE131" s="144">
        <f>IF(N131="základní",J131,0)</f>
        <v>0</v>
      </c>
      <c r="BF131" s="144">
        <f>IF(N131="snížená",J131,0)</f>
        <v>0</v>
      </c>
      <c r="BG131" s="144">
        <f>IF(N131="zákl. přenesená",J131,0)</f>
        <v>0</v>
      </c>
      <c r="BH131" s="144">
        <f>IF(N131="sníž. přenesená",J131,0)</f>
        <v>0</v>
      </c>
      <c r="BI131" s="144">
        <f>IF(N131="nulová",J131,0)</f>
        <v>0</v>
      </c>
      <c r="BJ131" s="17" t="s">
        <v>80</v>
      </c>
      <c r="BK131" s="144">
        <f>ROUND(I131*H131,2)</f>
        <v>0</v>
      </c>
      <c r="BL131" s="17" t="s">
        <v>180</v>
      </c>
      <c r="BM131" s="143" t="s">
        <v>428</v>
      </c>
    </row>
    <row r="132" spans="2:65" s="1" customFormat="1" ht="68.25">
      <c r="B132" s="32"/>
      <c r="D132" s="150" t="s">
        <v>220</v>
      </c>
      <c r="F132" s="170" t="s">
        <v>2431</v>
      </c>
      <c r="I132" s="147"/>
      <c r="L132" s="32"/>
      <c r="M132" s="148"/>
      <c r="T132" s="53"/>
      <c r="AT132" s="17" t="s">
        <v>220</v>
      </c>
      <c r="AU132" s="17" t="s">
        <v>82</v>
      </c>
    </row>
    <row r="133" spans="2:65" s="1" customFormat="1" ht="16.5" customHeight="1">
      <c r="B133" s="32"/>
      <c r="C133" s="132" t="s">
        <v>315</v>
      </c>
      <c r="D133" s="132" t="s">
        <v>176</v>
      </c>
      <c r="E133" s="133" t="s">
        <v>2432</v>
      </c>
      <c r="F133" s="134" t="s">
        <v>2422</v>
      </c>
      <c r="G133" s="135" t="s">
        <v>812</v>
      </c>
      <c r="H133" s="136">
        <v>4</v>
      </c>
      <c r="I133" s="137"/>
      <c r="J133" s="138">
        <f>ROUND(I133*H133,2)</f>
        <v>0</v>
      </c>
      <c r="K133" s="134" t="s">
        <v>218</v>
      </c>
      <c r="L133" s="32"/>
      <c r="M133" s="139" t="s">
        <v>21</v>
      </c>
      <c r="N133" s="140" t="s">
        <v>44</v>
      </c>
      <c r="P133" s="141">
        <f>O133*H133</f>
        <v>0</v>
      </c>
      <c r="Q133" s="141">
        <v>0</v>
      </c>
      <c r="R133" s="141">
        <f>Q133*H133</f>
        <v>0</v>
      </c>
      <c r="S133" s="141">
        <v>0</v>
      </c>
      <c r="T133" s="142">
        <f>S133*H133</f>
        <v>0</v>
      </c>
      <c r="AR133" s="143" t="s">
        <v>180</v>
      </c>
      <c r="AT133" s="143" t="s">
        <v>176</v>
      </c>
      <c r="AU133" s="143" t="s">
        <v>82</v>
      </c>
      <c r="AY133" s="17" t="s">
        <v>174</v>
      </c>
      <c r="BE133" s="144">
        <f>IF(N133="základní",J133,0)</f>
        <v>0</v>
      </c>
      <c r="BF133" s="144">
        <f>IF(N133="snížená",J133,0)</f>
        <v>0</v>
      </c>
      <c r="BG133" s="144">
        <f>IF(N133="zákl. přenesená",J133,0)</f>
        <v>0</v>
      </c>
      <c r="BH133" s="144">
        <f>IF(N133="sníž. přenesená",J133,0)</f>
        <v>0</v>
      </c>
      <c r="BI133" s="144">
        <f>IF(N133="nulová",J133,0)</f>
        <v>0</v>
      </c>
      <c r="BJ133" s="17" t="s">
        <v>80</v>
      </c>
      <c r="BK133" s="144">
        <f>ROUND(I133*H133,2)</f>
        <v>0</v>
      </c>
      <c r="BL133" s="17" t="s">
        <v>180</v>
      </c>
      <c r="BM133" s="143" t="s">
        <v>443</v>
      </c>
    </row>
    <row r="134" spans="2:65" s="1" customFormat="1" ht="58.5">
      <c r="B134" s="32"/>
      <c r="D134" s="150" t="s">
        <v>220</v>
      </c>
      <c r="F134" s="170" t="s">
        <v>2420</v>
      </c>
      <c r="I134" s="147"/>
      <c r="L134" s="32"/>
      <c r="M134" s="148"/>
      <c r="T134" s="53"/>
      <c r="AT134" s="17" t="s">
        <v>220</v>
      </c>
      <c r="AU134" s="17" t="s">
        <v>82</v>
      </c>
    </row>
    <row r="135" spans="2:65" s="1" customFormat="1" ht="33" customHeight="1">
      <c r="B135" s="32"/>
      <c r="C135" s="132" t="s">
        <v>323</v>
      </c>
      <c r="D135" s="132" t="s">
        <v>176</v>
      </c>
      <c r="E135" s="133" t="s">
        <v>2439</v>
      </c>
      <c r="F135" s="134" t="s">
        <v>2440</v>
      </c>
      <c r="G135" s="135" t="s">
        <v>812</v>
      </c>
      <c r="H135" s="136">
        <v>17</v>
      </c>
      <c r="I135" s="137"/>
      <c r="J135" s="138">
        <f>ROUND(I135*H135,2)</f>
        <v>0</v>
      </c>
      <c r="K135" s="134" t="s">
        <v>218</v>
      </c>
      <c r="L135" s="32"/>
      <c r="M135" s="139" t="s">
        <v>21</v>
      </c>
      <c r="N135" s="140" t="s">
        <v>44</v>
      </c>
      <c r="P135" s="141">
        <f>O135*H135</f>
        <v>0</v>
      </c>
      <c r="Q135" s="141">
        <v>0</v>
      </c>
      <c r="R135" s="141">
        <f>Q135*H135</f>
        <v>0</v>
      </c>
      <c r="S135" s="141">
        <v>0</v>
      </c>
      <c r="T135" s="142">
        <f>S135*H135</f>
        <v>0</v>
      </c>
      <c r="AR135" s="143" t="s">
        <v>180</v>
      </c>
      <c r="AT135" s="143" t="s">
        <v>176</v>
      </c>
      <c r="AU135" s="143" t="s">
        <v>82</v>
      </c>
      <c r="AY135" s="17" t="s">
        <v>174</v>
      </c>
      <c r="BE135" s="144">
        <f>IF(N135="základní",J135,0)</f>
        <v>0</v>
      </c>
      <c r="BF135" s="144">
        <f>IF(N135="snížená",J135,0)</f>
        <v>0</v>
      </c>
      <c r="BG135" s="144">
        <f>IF(N135="zákl. přenesená",J135,0)</f>
        <v>0</v>
      </c>
      <c r="BH135" s="144">
        <f>IF(N135="sníž. přenesená",J135,0)</f>
        <v>0</v>
      </c>
      <c r="BI135" s="144">
        <f>IF(N135="nulová",J135,0)</f>
        <v>0</v>
      </c>
      <c r="BJ135" s="17" t="s">
        <v>80</v>
      </c>
      <c r="BK135" s="144">
        <f>ROUND(I135*H135,2)</f>
        <v>0</v>
      </c>
      <c r="BL135" s="17" t="s">
        <v>180</v>
      </c>
      <c r="BM135" s="143" t="s">
        <v>458</v>
      </c>
    </row>
    <row r="136" spans="2:65" s="1" customFormat="1" ht="68.25">
      <c r="B136" s="32"/>
      <c r="D136" s="150" t="s">
        <v>220</v>
      </c>
      <c r="F136" s="170" t="s">
        <v>2441</v>
      </c>
      <c r="I136" s="147"/>
      <c r="L136" s="32"/>
      <c r="M136" s="148"/>
      <c r="T136" s="53"/>
      <c r="AT136" s="17" t="s">
        <v>220</v>
      </c>
      <c r="AU136" s="17" t="s">
        <v>82</v>
      </c>
    </row>
    <row r="137" spans="2:65" s="1" customFormat="1" ht="37.9" customHeight="1">
      <c r="B137" s="32"/>
      <c r="C137" s="132" t="s">
        <v>330</v>
      </c>
      <c r="D137" s="132" t="s">
        <v>176</v>
      </c>
      <c r="E137" s="133" t="s">
        <v>2442</v>
      </c>
      <c r="F137" s="134" t="s">
        <v>2443</v>
      </c>
      <c r="G137" s="135" t="s">
        <v>812</v>
      </c>
      <c r="H137" s="136">
        <v>2</v>
      </c>
      <c r="I137" s="137"/>
      <c r="J137" s="138">
        <f>ROUND(I137*H137,2)</f>
        <v>0</v>
      </c>
      <c r="K137" s="134" t="s">
        <v>218</v>
      </c>
      <c r="L137" s="32"/>
      <c r="M137" s="139" t="s">
        <v>21</v>
      </c>
      <c r="N137" s="140" t="s">
        <v>44</v>
      </c>
      <c r="P137" s="141">
        <f>O137*H137</f>
        <v>0</v>
      </c>
      <c r="Q137" s="141">
        <v>0</v>
      </c>
      <c r="R137" s="141">
        <f>Q137*H137</f>
        <v>0</v>
      </c>
      <c r="S137" s="141">
        <v>0</v>
      </c>
      <c r="T137" s="142">
        <f>S137*H137</f>
        <v>0</v>
      </c>
      <c r="AR137" s="143" t="s">
        <v>180</v>
      </c>
      <c r="AT137" s="143" t="s">
        <v>176</v>
      </c>
      <c r="AU137" s="143" t="s">
        <v>82</v>
      </c>
      <c r="AY137" s="17" t="s">
        <v>174</v>
      </c>
      <c r="BE137" s="144">
        <f>IF(N137="základní",J137,0)</f>
        <v>0</v>
      </c>
      <c r="BF137" s="144">
        <f>IF(N137="snížená",J137,0)</f>
        <v>0</v>
      </c>
      <c r="BG137" s="144">
        <f>IF(N137="zákl. přenesená",J137,0)</f>
        <v>0</v>
      </c>
      <c r="BH137" s="144">
        <f>IF(N137="sníž. přenesená",J137,0)</f>
        <v>0</v>
      </c>
      <c r="BI137" s="144">
        <f>IF(N137="nulová",J137,0)</f>
        <v>0</v>
      </c>
      <c r="BJ137" s="17" t="s">
        <v>80</v>
      </c>
      <c r="BK137" s="144">
        <f>ROUND(I137*H137,2)</f>
        <v>0</v>
      </c>
      <c r="BL137" s="17" t="s">
        <v>180</v>
      </c>
      <c r="BM137" s="143" t="s">
        <v>798</v>
      </c>
    </row>
    <row r="138" spans="2:65" s="1" customFormat="1" ht="68.25">
      <c r="B138" s="32"/>
      <c r="D138" s="150" t="s">
        <v>220</v>
      </c>
      <c r="F138" s="170" t="s">
        <v>2444</v>
      </c>
      <c r="I138" s="147"/>
      <c r="L138" s="32"/>
      <c r="M138" s="148"/>
      <c r="T138" s="53"/>
      <c r="AT138" s="17" t="s">
        <v>220</v>
      </c>
      <c r="AU138" s="17" t="s">
        <v>82</v>
      </c>
    </row>
    <row r="139" spans="2:65" s="1" customFormat="1" ht="24.2" customHeight="1">
      <c r="B139" s="32"/>
      <c r="C139" s="132" t="s">
        <v>337</v>
      </c>
      <c r="D139" s="132" t="s">
        <v>176</v>
      </c>
      <c r="E139" s="133" t="s">
        <v>2445</v>
      </c>
      <c r="F139" s="134" t="s">
        <v>2446</v>
      </c>
      <c r="G139" s="135" t="s">
        <v>812</v>
      </c>
      <c r="H139" s="136">
        <v>19</v>
      </c>
      <c r="I139" s="137"/>
      <c r="J139" s="138">
        <f>ROUND(I139*H139,2)</f>
        <v>0</v>
      </c>
      <c r="K139" s="134" t="s">
        <v>218</v>
      </c>
      <c r="L139" s="32"/>
      <c r="M139" s="139" t="s">
        <v>21</v>
      </c>
      <c r="N139" s="140" t="s">
        <v>44</v>
      </c>
      <c r="P139" s="141">
        <f>O139*H139</f>
        <v>0</v>
      </c>
      <c r="Q139" s="141">
        <v>0</v>
      </c>
      <c r="R139" s="141">
        <f>Q139*H139</f>
        <v>0</v>
      </c>
      <c r="S139" s="141">
        <v>0</v>
      </c>
      <c r="T139" s="142">
        <f>S139*H139</f>
        <v>0</v>
      </c>
      <c r="AR139" s="143" t="s">
        <v>180</v>
      </c>
      <c r="AT139" s="143" t="s">
        <v>176</v>
      </c>
      <c r="AU139" s="143" t="s">
        <v>82</v>
      </c>
      <c r="AY139" s="17" t="s">
        <v>174</v>
      </c>
      <c r="BE139" s="144">
        <f>IF(N139="základní",J139,0)</f>
        <v>0</v>
      </c>
      <c r="BF139" s="144">
        <f>IF(N139="snížená",J139,0)</f>
        <v>0</v>
      </c>
      <c r="BG139" s="144">
        <f>IF(N139="zákl. přenesená",J139,0)</f>
        <v>0</v>
      </c>
      <c r="BH139" s="144">
        <f>IF(N139="sníž. přenesená",J139,0)</f>
        <v>0</v>
      </c>
      <c r="BI139" s="144">
        <f>IF(N139="nulová",J139,0)</f>
        <v>0</v>
      </c>
      <c r="BJ139" s="17" t="s">
        <v>80</v>
      </c>
      <c r="BK139" s="144">
        <f>ROUND(I139*H139,2)</f>
        <v>0</v>
      </c>
      <c r="BL139" s="17" t="s">
        <v>180</v>
      </c>
      <c r="BM139" s="143" t="s">
        <v>809</v>
      </c>
    </row>
    <row r="140" spans="2:65" s="1" customFormat="1" ht="58.5">
      <c r="B140" s="32"/>
      <c r="D140" s="150" t="s">
        <v>220</v>
      </c>
      <c r="F140" s="170" t="s">
        <v>2420</v>
      </c>
      <c r="I140" s="147"/>
      <c r="L140" s="32"/>
      <c r="M140" s="148"/>
      <c r="T140" s="53"/>
      <c r="AT140" s="17" t="s">
        <v>220</v>
      </c>
      <c r="AU140" s="17" t="s">
        <v>82</v>
      </c>
    </row>
    <row r="141" spans="2:65" s="1" customFormat="1" ht="16.5" customHeight="1">
      <c r="B141" s="32"/>
      <c r="C141" s="132" t="s">
        <v>342</v>
      </c>
      <c r="D141" s="132" t="s">
        <v>176</v>
      </c>
      <c r="E141" s="133" t="s">
        <v>2447</v>
      </c>
      <c r="F141" s="134" t="s">
        <v>2422</v>
      </c>
      <c r="G141" s="135" t="s">
        <v>812</v>
      </c>
      <c r="H141" s="136">
        <v>19</v>
      </c>
      <c r="I141" s="137"/>
      <c r="J141" s="138">
        <f>ROUND(I141*H141,2)</f>
        <v>0</v>
      </c>
      <c r="K141" s="134" t="s">
        <v>218</v>
      </c>
      <c r="L141" s="32"/>
      <c r="M141" s="139" t="s">
        <v>21</v>
      </c>
      <c r="N141" s="140" t="s">
        <v>44</v>
      </c>
      <c r="P141" s="141">
        <f>O141*H141</f>
        <v>0</v>
      </c>
      <c r="Q141" s="141">
        <v>0</v>
      </c>
      <c r="R141" s="141">
        <f>Q141*H141</f>
        <v>0</v>
      </c>
      <c r="S141" s="141">
        <v>0</v>
      </c>
      <c r="T141" s="142">
        <f>S141*H141</f>
        <v>0</v>
      </c>
      <c r="AR141" s="143" t="s">
        <v>180</v>
      </c>
      <c r="AT141" s="143" t="s">
        <v>176</v>
      </c>
      <c r="AU141" s="143" t="s">
        <v>82</v>
      </c>
      <c r="AY141" s="17" t="s">
        <v>174</v>
      </c>
      <c r="BE141" s="144">
        <f>IF(N141="základní",J141,0)</f>
        <v>0</v>
      </c>
      <c r="BF141" s="144">
        <f>IF(N141="snížená",J141,0)</f>
        <v>0</v>
      </c>
      <c r="BG141" s="144">
        <f>IF(N141="zákl. přenesená",J141,0)</f>
        <v>0</v>
      </c>
      <c r="BH141" s="144">
        <f>IF(N141="sníž. přenesená",J141,0)</f>
        <v>0</v>
      </c>
      <c r="BI141" s="144">
        <f>IF(N141="nulová",J141,0)</f>
        <v>0</v>
      </c>
      <c r="BJ141" s="17" t="s">
        <v>80</v>
      </c>
      <c r="BK141" s="144">
        <f>ROUND(I141*H141,2)</f>
        <v>0</v>
      </c>
      <c r="BL141" s="17" t="s">
        <v>180</v>
      </c>
      <c r="BM141" s="143" t="s">
        <v>819</v>
      </c>
    </row>
    <row r="142" spans="2:65" s="1" customFormat="1" ht="58.5">
      <c r="B142" s="32"/>
      <c r="D142" s="150" t="s">
        <v>220</v>
      </c>
      <c r="F142" s="170" t="s">
        <v>2420</v>
      </c>
      <c r="I142" s="147"/>
      <c r="L142" s="32"/>
      <c r="M142" s="148"/>
      <c r="T142" s="53"/>
      <c r="AT142" s="17" t="s">
        <v>220</v>
      </c>
      <c r="AU142" s="17" t="s">
        <v>82</v>
      </c>
    </row>
    <row r="143" spans="2:65" s="11" customFormat="1" ht="22.9" customHeight="1">
      <c r="B143" s="120"/>
      <c r="D143" s="121" t="s">
        <v>72</v>
      </c>
      <c r="E143" s="130" t="s">
        <v>1423</v>
      </c>
      <c r="F143" s="130" t="s">
        <v>2448</v>
      </c>
      <c r="I143" s="123"/>
      <c r="J143" s="131">
        <f>BK143</f>
        <v>0</v>
      </c>
      <c r="L143" s="120"/>
      <c r="M143" s="125"/>
      <c r="P143" s="126">
        <f>P144+P149</f>
        <v>0</v>
      </c>
      <c r="R143" s="126">
        <f>R144+R149</f>
        <v>0</v>
      </c>
      <c r="T143" s="127">
        <f>T144+T149</f>
        <v>0</v>
      </c>
      <c r="AR143" s="121" t="s">
        <v>80</v>
      </c>
      <c r="AT143" s="128" t="s">
        <v>72</v>
      </c>
      <c r="AU143" s="128" t="s">
        <v>80</v>
      </c>
      <c r="AY143" s="121" t="s">
        <v>174</v>
      </c>
      <c r="BK143" s="129">
        <f>BK144+BK149</f>
        <v>0</v>
      </c>
    </row>
    <row r="144" spans="2:65" s="11" customFormat="1" ht="20.85" customHeight="1">
      <c r="B144" s="120"/>
      <c r="D144" s="121" t="s">
        <v>72</v>
      </c>
      <c r="E144" s="130" t="s">
        <v>1425</v>
      </c>
      <c r="F144" s="130" t="s">
        <v>2449</v>
      </c>
      <c r="I144" s="123"/>
      <c r="J144" s="131">
        <f>BK144</f>
        <v>0</v>
      </c>
      <c r="L144" s="120"/>
      <c r="M144" s="125"/>
      <c r="P144" s="126">
        <f>SUM(P145:P148)</f>
        <v>0</v>
      </c>
      <c r="R144" s="126">
        <f>SUM(R145:R148)</f>
        <v>0</v>
      </c>
      <c r="T144" s="127">
        <f>SUM(T145:T148)</f>
        <v>0</v>
      </c>
      <c r="AR144" s="121" t="s">
        <v>80</v>
      </c>
      <c r="AT144" s="128" t="s">
        <v>72</v>
      </c>
      <c r="AU144" s="128" t="s">
        <v>82</v>
      </c>
      <c r="AY144" s="121" t="s">
        <v>174</v>
      </c>
      <c r="BK144" s="129">
        <f>SUM(BK145:BK148)</f>
        <v>0</v>
      </c>
    </row>
    <row r="145" spans="2:65" s="1" customFormat="1" ht="24.2" customHeight="1">
      <c r="B145" s="32"/>
      <c r="C145" s="132" t="s">
        <v>7</v>
      </c>
      <c r="D145" s="132" t="s">
        <v>176</v>
      </c>
      <c r="E145" s="133" t="s">
        <v>2450</v>
      </c>
      <c r="F145" s="134" t="s">
        <v>2451</v>
      </c>
      <c r="G145" s="135" t="s">
        <v>431</v>
      </c>
      <c r="H145" s="136">
        <v>1400</v>
      </c>
      <c r="I145" s="137"/>
      <c r="J145" s="138">
        <f>ROUND(I145*H145,2)</f>
        <v>0</v>
      </c>
      <c r="K145" s="134" t="s">
        <v>218</v>
      </c>
      <c r="L145" s="32"/>
      <c r="M145" s="139" t="s">
        <v>21</v>
      </c>
      <c r="N145" s="140" t="s">
        <v>44</v>
      </c>
      <c r="P145" s="141">
        <f>O145*H145</f>
        <v>0</v>
      </c>
      <c r="Q145" s="141">
        <v>0</v>
      </c>
      <c r="R145" s="141">
        <f>Q145*H145</f>
        <v>0</v>
      </c>
      <c r="S145" s="141">
        <v>0</v>
      </c>
      <c r="T145" s="142">
        <f>S145*H145</f>
        <v>0</v>
      </c>
      <c r="AR145" s="143" t="s">
        <v>180</v>
      </c>
      <c r="AT145" s="143" t="s">
        <v>176</v>
      </c>
      <c r="AU145" s="143" t="s">
        <v>108</v>
      </c>
      <c r="AY145" s="17" t="s">
        <v>174</v>
      </c>
      <c r="BE145" s="144">
        <f>IF(N145="základní",J145,0)</f>
        <v>0</v>
      </c>
      <c r="BF145" s="144">
        <f>IF(N145="snížená",J145,0)</f>
        <v>0</v>
      </c>
      <c r="BG145" s="144">
        <f>IF(N145="zákl. přenesená",J145,0)</f>
        <v>0</v>
      </c>
      <c r="BH145" s="144">
        <f>IF(N145="sníž. přenesená",J145,0)</f>
        <v>0</v>
      </c>
      <c r="BI145" s="144">
        <f>IF(N145="nulová",J145,0)</f>
        <v>0</v>
      </c>
      <c r="BJ145" s="17" t="s">
        <v>80</v>
      </c>
      <c r="BK145" s="144">
        <f>ROUND(I145*H145,2)</f>
        <v>0</v>
      </c>
      <c r="BL145" s="17" t="s">
        <v>180</v>
      </c>
      <c r="BM145" s="143" t="s">
        <v>827</v>
      </c>
    </row>
    <row r="146" spans="2:65" s="1" customFormat="1" ht="19.5">
      <c r="B146" s="32"/>
      <c r="D146" s="150" t="s">
        <v>220</v>
      </c>
      <c r="F146" s="170" t="s">
        <v>2452</v>
      </c>
      <c r="I146" s="147"/>
      <c r="L146" s="32"/>
      <c r="M146" s="148"/>
      <c r="T146" s="53"/>
      <c r="AT146" s="17" t="s">
        <v>220</v>
      </c>
      <c r="AU146" s="17" t="s">
        <v>108</v>
      </c>
    </row>
    <row r="147" spans="2:65" s="1" customFormat="1" ht="16.5" customHeight="1">
      <c r="B147" s="32"/>
      <c r="C147" s="132" t="s">
        <v>352</v>
      </c>
      <c r="D147" s="132" t="s">
        <v>176</v>
      </c>
      <c r="E147" s="133" t="s">
        <v>2282</v>
      </c>
      <c r="F147" s="134" t="s">
        <v>2283</v>
      </c>
      <c r="G147" s="135" t="s">
        <v>812</v>
      </c>
      <c r="H147" s="136">
        <v>10</v>
      </c>
      <c r="I147" s="137"/>
      <c r="J147" s="138">
        <f>ROUND(I147*H147,2)</f>
        <v>0</v>
      </c>
      <c r="K147" s="134" t="s">
        <v>218</v>
      </c>
      <c r="L147" s="32"/>
      <c r="M147" s="139" t="s">
        <v>21</v>
      </c>
      <c r="N147" s="140" t="s">
        <v>44</v>
      </c>
      <c r="P147" s="141">
        <f>O147*H147</f>
        <v>0</v>
      </c>
      <c r="Q147" s="141">
        <v>0</v>
      </c>
      <c r="R147" s="141">
        <f>Q147*H147</f>
        <v>0</v>
      </c>
      <c r="S147" s="141">
        <v>0</v>
      </c>
      <c r="T147" s="142">
        <f>S147*H147</f>
        <v>0</v>
      </c>
      <c r="AR147" s="143" t="s">
        <v>180</v>
      </c>
      <c r="AT147" s="143" t="s">
        <v>176</v>
      </c>
      <c r="AU147" s="143" t="s">
        <v>108</v>
      </c>
      <c r="AY147" s="17" t="s">
        <v>174</v>
      </c>
      <c r="BE147" s="144">
        <f>IF(N147="základní",J147,0)</f>
        <v>0</v>
      </c>
      <c r="BF147" s="144">
        <f>IF(N147="snížená",J147,0)</f>
        <v>0</v>
      </c>
      <c r="BG147" s="144">
        <f>IF(N147="zákl. přenesená",J147,0)</f>
        <v>0</v>
      </c>
      <c r="BH147" s="144">
        <f>IF(N147="sníž. přenesená",J147,0)</f>
        <v>0</v>
      </c>
      <c r="BI147" s="144">
        <f>IF(N147="nulová",J147,0)</f>
        <v>0</v>
      </c>
      <c r="BJ147" s="17" t="s">
        <v>80</v>
      </c>
      <c r="BK147" s="144">
        <f>ROUND(I147*H147,2)</f>
        <v>0</v>
      </c>
      <c r="BL147" s="17" t="s">
        <v>180</v>
      </c>
      <c r="BM147" s="143" t="s">
        <v>835</v>
      </c>
    </row>
    <row r="148" spans="2:65" s="1" customFormat="1" ht="16.5" customHeight="1">
      <c r="B148" s="32"/>
      <c r="C148" s="132" t="s">
        <v>360</v>
      </c>
      <c r="D148" s="132" t="s">
        <v>176</v>
      </c>
      <c r="E148" s="133" t="s">
        <v>2453</v>
      </c>
      <c r="F148" s="134" t="s">
        <v>2454</v>
      </c>
      <c r="G148" s="135" t="s">
        <v>431</v>
      </c>
      <c r="H148" s="136">
        <v>20</v>
      </c>
      <c r="I148" s="137"/>
      <c r="J148" s="138">
        <f>ROUND(I148*H148,2)</f>
        <v>0</v>
      </c>
      <c r="K148" s="134" t="s">
        <v>218</v>
      </c>
      <c r="L148" s="32"/>
      <c r="M148" s="139" t="s">
        <v>21</v>
      </c>
      <c r="N148" s="140" t="s">
        <v>44</v>
      </c>
      <c r="P148" s="141">
        <f>O148*H148</f>
        <v>0</v>
      </c>
      <c r="Q148" s="141">
        <v>0</v>
      </c>
      <c r="R148" s="141">
        <f>Q148*H148</f>
        <v>0</v>
      </c>
      <c r="S148" s="141">
        <v>0</v>
      </c>
      <c r="T148" s="142">
        <f>S148*H148</f>
        <v>0</v>
      </c>
      <c r="AR148" s="143" t="s">
        <v>180</v>
      </c>
      <c r="AT148" s="143" t="s">
        <v>176</v>
      </c>
      <c r="AU148" s="143" t="s">
        <v>108</v>
      </c>
      <c r="AY148" s="17" t="s">
        <v>174</v>
      </c>
      <c r="BE148" s="144">
        <f>IF(N148="základní",J148,0)</f>
        <v>0</v>
      </c>
      <c r="BF148" s="144">
        <f>IF(N148="snížená",J148,0)</f>
        <v>0</v>
      </c>
      <c r="BG148" s="144">
        <f>IF(N148="zákl. přenesená",J148,0)</f>
        <v>0</v>
      </c>
      <c r="BH148" s="144">
        <f>IF(N148="sníž. přenesená",J148,0)</f>
        <v>0</v>
      </c>
      <c r="BI148" s="144">
        <f>IF(N148="nulová",J148,0)</f>
        <v>0</v>
      </c>
      <c r="BJ148" s="17" t="s">
        <v>80</v>
      </c>
      <c r="BK148" s="144">
        <f>ROUND(I148*H148,2)</f>
        <v>0</v>
      </c>
      <c r="BL148" s="17" t="s">
        <v>180</v>
      </c>
      <c r="BM148" s="143" t="s">
        <v>847</v>
      </c>
    </row>
    <row r="149" spans="2:65" s="11" customFormat="1" ht="20.85" customHeight="1">
      <c r="B149" s="120"/>
      <c r="D149" s="121" t="s">
        <v>72</v>
      </c>
      <c r="E149" s="130" t="s">
        <v>1527</v>
      </c>
      <c r="F149" s="130" t="s">
        <v>2455</v>
      </c>
      <c r="I149" s="123"/>
      <c r="J149" s="131">
        <f>BK149</f>
        <v>0</v>
      </c>
      <c r="L149" s="120"/>
      <c r="M149" s="125"/>
      <c r="P149" s="126">
        <f>SUM(P150:P153)</f>
        <v>0</v>
      </c>
      <c r="R149" s="126">
        <f>SUM(R150:R153)</f>
        <v>0</v>
      </c>
      <c r="T149" s="127">
        <f>SUM(T150:T153)</f>
        <v>0</v>
      </c>
      <c r="AR149" s="121" t="s">
        <v>80</v>
      </c>
      <c r="AT149" s="128" t="s">
        <v>72</v>
      </c>
      <c r="AU149" s="128" t="s">
        <v>82</v>
      </c>
      <c r="AY149" s="121" t="s">
        <v>174</v>
      </c>
      <c r="BK149" s="129">
        <f>SUM(BK150:BK153)</f>
        <v>0</v>
      </c>
    </row>
    <row r="150" spans="2:65" s="1" customFormat="1" ht="24.2" customHeight="1">
      <c r="B150" s="32"/>
      <c r="C150" s="132" t="s">
        <v>367</v>
      </c>
      <c r="D150" s="132" t="s">
        <v>176</v>
      </c>
      <c r="E150" s="133" t="s">
        <v>2338</v>
      </c>
      <c r="F150" s="134" t="s">
        <v>2339</v>
      </c>
      <c r="G150" s="135" t="s">
        <v>431</v>
      </c>
      <c r="H150" s="136">
        <v>5</v>
      </c>
      <c r="I150" s="137"/>
      <c r="J150" s="138">
        <f>ROUND(I150*H150,2)</f>
        <v>0</v>
      </c>
      <c r="K150" s="134" t="s">
        <v>218</v>
      </c>
      <c r="L150" s="32"/>
      <c r="M150" s="139" t="s">
        <v>21</v>
      </c>
      <c r="N150" s="140" t="s">
        <v>44</v>
      </c>
      <c r="P150" s="141">
        <f>O150*H150</f>
        <v>0</v>
      </c>
      <c r="Q150" s="141">
        <v>0</v>
      </c>
      <c r="R150" s="141">
        <f>Q150*H150</f>
        <v>0</v>
      </c>
      <c r="S150" s="141">
        <v>0</v>
      </c>
      <c r="T150" s="142">
        <f>S150*H150</f>
        <v>0</v>
      </c>
      <c r="AR150" s="143" t="s">
        <v>180</v>
      </c>
      <c r="AT150" s="143" t="s">
        <v>176</v>
      </c>
      <c r="AU150" s="143" t="s">
        <v>108</v>
      </c>
      <c r="AY150" s="17" t="s">
        <v>174</v>
      </c>
      <c r="BE150" s="144">
        <f>IF(N150="základní",J150,0)</f>
        <v>0</v>
      </c>
      <c r="BF150" s="144">
        <f>IF(N150="snížená",J150,0)</f>
        <v>0</v>
      </c>
      <c r="BG150" s="144">
        <f>IF(N150="zákl. přenesená",J150,0)</f>
        <v>0</v>
      </c>
      <c r="BH150" s="144">
        <f>IF(N150="sníž. přenesená",J150,0)</f>
        <v>0</v>
      </c>
      <c r="BI150" s="144">
        <f>IF(N150="nulová",J150,0)</f>
        <v>0</v>
      </c>
      <c r="BJ150" s="17" t="s">
        <v>80</v>
      </c>
      <c r="BK150" s="144">
        <f>ROUND(I150*H150,2)</f>
        <v>0</v>
      </c>
      <c r="BL150" s="17" t="s">
        <v>180</v>
      </c>
      <c r="BM150" s="143" t="s">
        <v>857</v>
      </c>
    </row>
    <row r="151" spans="2:65" s="1" customFormat="1" ht="24.2" customHeight="1">
      <c r="B151" s="32"/>
      <c r="C151" s="132" t="s">
        <v>372</v>
      </c>
      <c r="D151" s="132" t="s">
        <v>176</v>
      </c>
      <c r="E151" s="133" t="s">
        <v>2340</v>
      </c>
      <c r="F151" s="134" t="s">
        <v>2341</v>
      </c>
      <c r="G151" s="135" t="s">
        <v>431</v>
      </c>
      <c r="H151" s="136">
        <v>35</v>
      </c>
      <c r="I151" s="137"/>
      <c r="J151" s="138">
        <f>ROUND(I151*H151,2)</f>
        <v>0</v>
      </c>
      <c r="K151" s="134" t="s">
        <v>218</v>
      </c>
      <c r="L151" s="32"/>
      <c r="M151" s="139" t="s">
        <v>21</v>
      </c>
      <c r="N151" s="140" t="s">
        <v>44</v>
      </c>
      <c r="P151" s="141">
        <f>O151*H151</f>
        <v>0</v>
      </c>
      <c r="Q151" s="141">
        <v>0</v>
      </c>
      <c r="R151" s="141">
        <f>Q151*H151</f>
        <v>0</v>
      </c>
      <c r="S151" s="141">
        <v>0</v>
      </c>
      <c r="T151" s="142">
        <f>S151*H151</f>
        <v>0</v>
      </c>
      <c r="AR151" s="143" t="s">
        <v>180</v>
      </c>
      <c r="AT151" s="143" t="s">
        <v>176</v>
      </c>
      <c r="AU151" s="143" t="s">
        <v>108</v>
      </c>
      <c r="AY151" s="17" t="s">
        <v>174</v>
      </c>
      <c r="BE151" s="144">
        <f>IF(N151="základní",J151,0)</f>
        <v>0</v>
      </c>
      <c r="BF151" s="144">
        <f>IF(N151="snížená",J151,0)</f>
        <v>0</v>
      </c>
      <c r="BG151" s="144">
        <f>IF(N151="zákl. přenesená",J151,0)</f>
        <v>0</v>
      </c>
      <c r="BH151" s="144">
        <f>IF(N151="sníž. přenesená",J151,0)</f>
        <v>0</v>
      </c>
      <c r="BI151" s="144">
        <f>IF(N151="nulová",J151,0)</f>
        <v>0</v>
      </c>
      <c r="BJ151" s="17" t="s">
        <v>80</v>
      </c>
      <c r="BK151" s="144">
        <f>ROUND(I151*H151,2)</f>
        <v>0</v>
      </c>
      <c r="BL151" s="17" t="s">
        <v>180</v>
      </c>
      <c r="BM151" s="143" t="s">
        <v>881</v>
      </c>
    </row>
    <row r="152" spans="2:65" s="1" customFormat="1" ht="24.2" customHeight="1">
      <c r="B152" s="32"/>
      <c r="C152" s="132" t="s">
        <v>381</v>
      </c>
      <c r="D152" s="132" t="s">
        <v>176</v>
      </c>
      <c r="E152" s="133" t="s">
        <v>2342</v>
      </c>
      <c r="F152" s="134" t="s">
        <v>2343</v>
      </c>
      <c r="G152" s="135" t="s">
        <v>431</v>
      </c>
      <c r="H152" s="136">
        <v>23</v>
      </c>
      <c r="I152" s="137"/>
      <c r="J152" s="138">
        <f>ROUND(I152*H152,2)</f>
        <v>0</v>
      </c>
      <c r="K152" s="134" t="s">
        <v>218</v>
      </c>
      <c r="L152" s="32"/>
      <c r="M152" s="139" t="s">
        <v>21</v>
      </c>
      <c r="N152" s="140" t="s">
        <v>44</v>
      </c>
      <c r="P152" s="141">
        <f>O152*H152</f>
        <v>0</v>
      </c>
      <c r="Q152" s="141">
        <v>0</v>
      </c>
      <c r="R152" s="141">
        <f>Q152*H152</f>
        <v>0</v>
      </c>
      <c r="S152" s="141">
        <v>0</v>
      </c>
      <c r="T152" s="142">
        <f>S152*H152</f>
        <v>0</v>
      </c>
      <c r="AR152" s="143" t="s">
        <v>180</v>
      </c>
      <c r="AT152" s="143" t="s">
        <v>176</v>
      </c>
      <c r="AU152" s="143" t="s">
        <v>108</v>
      </c>
      <c r="AY152" s="17" t="s">
        <v>174</v>
      </c>
      <c r="BE152" s="144">
        <f>IF(N152="základní",J152,0)</f>
        <v>0</v>
      </c>
      <c r="BF152" s="144">
        <f>IF(N152="snížená",J152,0)</f>
        <v>0</v>
      </c>
      <c r="BG152" s="144">
        <f>IF(N152="zákl. přenesená",J152,0)</f>
        <v>0</v>
      </c>
      <c r="BH152" s="144">
        <f>IF(N152="sníž. přenesená",J152,0)</f>
        <v>0</v>
      </c>
      <c r="BI152" s="144">
        <f>IF(N152="nulová",J152,0)</f>
        <v>0</v>
      </c>
      <c r="BJ152" s="17" t="s">
        <v>80</v>
      </c>
      <c r="BK152" s="144">
        <f>ROUND(I152*H152,2)</f>
        <v>0</v>
      </c>
      <c r="BL152" s="17" t="s">
        <v>180</v>
      </c>
      <c r="BM152" s="143" t="s">
        <v>892</v>
      </c>
    </row>
    <row r="153" spans="2:65" s="1" customFormat="1" ht="24.2" customHeight="1">
      <c r="B153" s="32"/>
      <c r="C153" s="132" t="s">
        <v>397</v>
      </c>
      <c r="D153" s="132" t="s">
        <v>176</v>
      </c>
      <c r="E153" s="133" t="s">
        <v>2456</v>
      </c>
      <c r="F153" s="134" t="s">
        <v>2457</v>
      </c>
      <c r="G153" s="135" t="s">
        <v>431</v>
      </c>
      <c r="H153" s="136">
        <v>66</v>
      </c>
      <c r="I153" s="137"/>
      <c r="J153" s="138">
        <f>ROUND(I153*H153,2)</f>
        <v>0</v>
      </c>
      <c r="K153" s="134" t="s">
        <v>218</v>
      </c>
      <c r="L153" s="32"/>
      <c r="M153" s="139" t="s">
        <v>21</v>
      </c>
      <c r="N153" s="140" t="s">
        <v>44</v>
      </c>
      <c r="P153" s="141">
        <f>O153*H153</f>
        <v>0</v>
      </c>
      <c r="Q153" s="141">
        <v>0</v>
      </c>
      <c r="R153" s="141">
        <f>Q153*H153</f>
        <v>0</v>
      </c>
      <c r="S153" s="141">
        <v>0</v>
      </c>
      <c r="T153" s="142">
        <f>S153*H153</f>
        <v>0</v>
      </c>
      <c r="AR153" s="143" t="s">
        <v>180</v>
      </c>
      <c r="AT153" s="143" t="s">
        <v>176</v>
      </c>
      <c r="AU153" s="143" t="s">
        <v>108</v>
      </c>
      <c r="AY153" s="17" t="s">
        <v>174</v>
      </c>
      <c r="BE153" s="144">
        <f>IF(N153="základní",J153,0)</f>
        <v>0</v>
      </c>
      <c r="BF153" s="144">
        <f>IF(N153="snížená",J153,0)</f>
        <v>0</v>
      </c>
      <c r="BG153" s="144">
        <f>IF(N153="zákl. přenesená",J153,0)</f>
        <v>0</v>
      </c>
      <c r="BH153" s="144">
        <f>IF(N153="sníž. přenesená",J153,0)</f>
        <v>0</v>
      </c>
      <c r="BI153" s="144">
        <f>IF(N153="nulová",J153,0)</f>
        <v>0</v>
      </c>
      <c r="BJ153" s="17" t="s">
        <v>80</v>
      </c>
      <c r="BK153" s="144">
        <f>ROUND(I153*H153,2)</f>
        <v>0</v>
      </c>
      <c r="BL153" s="17" t="s">
        <v>180</v>
      </c>
      <c r="BM153" s="143" t="s">
        <v>903</v>
      </c>
    </row>
    <row r="154" spans="2:65" s="11" customFormat="1" ht="22.9" customHeight="1">
      <c r="B154" s="120"/>
      <c r="D154" s="121" t="s">
        <v>72</v>
      </c>
      <c r="E154" s="130" t="s">
        <v>1582</v>
      </c>
      <c r="F154" s="130" t="s">
        <v>2458</v>
      </c>
      <c r="I154" s="123"/>
      <c r="J154" s="131">
        <f>BK154</f>
        <v>0</v>
      </c>
      <c r="L154" s="120"/>
      <c r="M154" s="125"/>
      <c r="P154" s="126">
        <f>SUM(P155:P157)</f>
        <v>0</v>
      </c>
      <c r="R154" s="126">
        <f>SUM(R155:R157)</f>
        <v>0</v>
      </c>
      <c r="T154" s="127">
        <f>SUM(T155:T157)</f>
        <v>0</v>
      </c>
      <c r="AR154" s="121" t="s">
        <v>80</v>
      </c>
      <c r="AT154" s="128" t="s">
        <v>72</v>
      </c>
      <c r="AU154" s="128" t="s">
        <v>80</v>
      </c>
      <c r="AY154" s="121" t="s">
        <v>174</v>
      </c>
      <c r="BK154" s="129">
        <f>SUM(BK155:BK157)</f>
        <v>0</v>
      </c>
    </row>
    <row r="155" spans="2:65" s="1" customFormat="1" ht="24.2" customHeight="1">
      <c r="B155" s="32"/>
      <c r="C155" s="132" t="s">
        <v>407</v>
      </c>
      <c r="D155" s="132" t="s">
        <v>176</v>
      </c>
      <c r="E155" s="133" t="s">
        <v>2459</v>
      </c>
      <c r="F155" s="134" t="s">
        <v>2356</v>
      </c>
      <c r="G155" s="135" t="s">
        <v>838</v>
      </c>
      <c r="H155" s="191"/>
      <c r="I155" s="137"/>
      <c r="J155" s="138">
        <f>ROUND(I155*H155,2)</f>
        <v>0</v>
      </c>
      <c r="K155" s="134" t="s">
        <v>218</v>
      </c>
      <c r="L155" s="32"/>
      <c r="M155" s="139" t="s">
        <v>21</v>
      </c>
      <c r="N155" s="140" t="s">
        <v>44</v>
      </c>
      <c r="P155" s="141">
        <f>O155*H155</f>
        <v>0</v>
      </c>
      <c r="Q155" s="141">
        <v>0</v>
      </c>
      <c r="R155" s="141">
        <f>Q155*H155</f>
        <v>0</v>
      </c>
      <c r="S155" s="141">
        <v>0</v>
      </c>
      <c r="T155" s="142">
        <f>S155*H155</f>
        <v>0</v>
      </c>
      <c r="AR155" s="143" t="s">
        <v>180</v>
      </c>
      <c r="AT155" s="143" t="s">
        <v>176</v>
      </c>
      <c r="AU155" s="143" t="s">
        <v>82</v>
      </c>
      <c r="AY155" s="17" t="s">
        <v>174</v>
      </c>
      <c r="BE155" s="144">
        <f>IF(N155="základní",J155,0)</f>
        <v>0</v>
      </c>
      <c r="BF155" s="144">
        <f>IF(N155="snížená",J155,0)</f>
        <v>0</v>
      </c>
      <c r="BG155" s="144">
        <f>IF(N155="zákl. přenesená",J155,0)</f>
        <v>0</v>
      </c>
      <c r="BH155" s="144">
        <f>IF(N155="sníž. přenesená",J155,0)</f>
        <v>0</v>
      </c>
      <c r="BI155" s="144">
        <f>IF(N155="nulová",J155,0)</f>
        <v>0</v>
      </c>
      <c r="BJ155" s="17" t="s">
        <v>80</v>
      </c>
      <c r="BK155" s="144">
        <f>ROUND(I155*H155,2)</f>
        <v>0</v>
      </c>
      <c r="BL155" s="17" t="s">
        <v>180</v>
      </c>
      <c r="BM155" s="143" t="s">
        <v>913</v>
      </c>
    </row>
    <row r="156" spans="2:65" s="1" customFormat="1" ht="19.5">
      <c r="B156" s="32"/>
      <c r="D156" s="150" t="s">
        <v>220</v>
      </c>
      <c r="F156" s="170" t="s">
        <v>2150</v>
      </c>
      <c r="I156" s="147"/>
      <c r="L156" s="32"/>
      <c r="M156" s="148"/>
      <c r="T156" s="53"/>
      <c r="AT156" s="17" t="s">
        <v>220</v>
      </c>
      <c r="AU156" s="17" t="s">
        <v>82</v>
      </c>
    </row>
    <row r="157" spans="2:65" s="1" customFormat="1" ht="21.75" customHeight="1">
      <c r="B157" s="32"/>
      <c r="C157" s="132" t="s">
        <v>417</v>
      </c>
      <c r="D157" s="132" t="s">
        <v>176</v>
      </c>
      <c r="E157" s="133" t="s">
        <v>2460</v>
      </c>
      <c r="F157" s="134" t="s">
        <v>2152</v>
      </c>
      <c r="G157" s="135" t="s">
        <v>838</v>
      </c>
      <c r="H157" s="191"/>
      <c r="I157" s="137"/>
      <c r="J157" s="138">
        <f>ROUND(I157*H157,2)</f>
        <v>0</v>
      </c>
      <c r="K157" s="134" t="s">
        <v>218</v>
      </c>
      <c r="L157" s="32"/>
      <c r="M157" s="139" t="s">
        <v>21</v>
      </c>
      <c r="N157" s="140" t="s">
        <v>44</v>
      </c>
      <c r="P157" s="141">
        <f>O157*H157</f>
        <v>0</v>
      </c>
      <c r="Q157" s="141">
        <v>0</v>
      </c>
      <c r="R157" s="141">
        <f>Q157*H157</f>
        <v>0</v>
      </c>
      <c r="S157" s="141">
        <v>0</v>
      </c>
      <c r="T157" s="142">
        <f>S157*H157</f>
        <v>0</v>
      </c>
      <c r="AR157" s="143" t="s">
        <v>180</v>
      </c>
      <c r="AT157" s="143" t="s">
        <v>176</v>
      </c>
      <c r="AU157" s="143" t="s">
        <v>82</v>
      </c>
      <c r="AY157" s="17" t="s">
        <v>174</v>
      </c>
      <c r="BE157" s="144">
        <f>IF(N157="základní",J157,0)</f>
        <v>0</v>
      </c>
      <c r="BF157" s="144">
        <f>IF(N157="snížená",J157,0)</f>
        <v>0</v>
      </c>
      <c r="BG157" s="144">
        <f>IF(N157="zákl. přenesená",J157,0)</f>
        <v>0</v>
      </c>
      <c r="BH157" s="144">
        <f>IF(N157="sníž. přenesená",J157,0)</f>
        <v>0</v>
      </c>
      <c r="BI157" s="144">
        <f>IF(N157="nulová",J157,0)</f>
        <v>0</v>
      </c>
      <c r="BJ157" s="17" t="s">
        <v>80</v>
      </c>
      <c r="BK157" s="144">
        <f>ROUND(I157*H157,2)</f>
        <v>0</v>
      </c>
      <c r="BL157" s="17" t="s">
        <v>180</v>
      </c>
      <c r="BM157" s="143" t="s">
        <v>926</v>
      </c>
    </row>
    <row r="158" spans="2:65" s="11" customFormat="1" ht="22.9" customHeight="1">
      <c r="B158" s="120"/>
      <c r="D158" s="121" t="s">
        <v>72</v>
      </c>
      <c r="E158" s="130" t="s">
        <v>1584</v>
      </c>
      <c r="F158" s="130" t="s">
        <v>2461</v>
      </c>
      <c r="I158" s="123"/>
      <c r="J158" s="131">
        <f>BK158</f>
        <v>0</v>
      </c>
      <c r="L158" s="120"/>
      <c r="M158" s="125"/>
      <c r="P158" s="126">
        <f>SUM(P159:P164)</f>
        <v>0</v>
      </c>
      <c r="R158" s="126">
        <f>SUM(R159:R164)</f>
        <v>0</v>
      </c>
      <c r="T158" s="127">
        <f>SUM(T159:T164)</f>
        <v>0</v>
      </c>
      <c r="AR158" s="121" t="s">
        <v>80</v>
      </c>
      <c r="AT158" s="128" t="s">
        <v>72</v>
      </c>
      <c r="AU158" s="128" t="s">
        <v>80</v>
      </c>
      <c r="AY158" s="121" t="s">
        <v>174</v>
      </c>
      <c r="BK158" s="129">
        <f>SUM(BK159:BK164)</f>
        <v>0</v>
      </c>
    </row>
    <row r="159" spans="2:65" s="1" customFormat="1" ht="24.2" customHeight="1">
      <c r="B159" s="32"/>
      <c r="C159" s="132" t="s">
        <v>428</v>
      </c>
      <c r="D159" s="132" t="s">
        <v>176</v>
      </c>
      <c r="E159" s="133" t="s">
        <v>2462</v>
      </c>
      <c r="F159" s="134" t="s">
        <v>2463</v>
      </c>
      <c r="G159" s="135" t="s">
        <v>812</v>
      </c>
      <c r="H159" s="136">
        <v>1</v>
      </c>
      <c r="I159" s="137"/>
      <c r="J159" s="138">
        <f>ROUND(I159*H159,2)</f>
        <v>0</v>
      </c>
      <c r="K159" s="134" t="s">
        <v>218</v>
      </c>
      <c r="L159" s="32"/>
      <c r="M159" s="139" t="s">
        <v>21</v>
      </c>
      <c r="N159" s="140" t="s">
        <v>44</v>
      </c>
      <c r="P159" s="141">
        <f>O159*H159</f>
        <v>0</v>
      </c>
      <c r="Q159" s="141">
        <v>0</v>
      </c>
      <c r="R159" s="141">
        <f>Q159*H159</f>
        <v>0</v>
      </c>
      <c r="S159" s="141">
        <v>0</v>
      </c>
      <c r="T159" s="142">
        <f>S159*H159</f>
        <v>0</v>
      </c>
      <c r="AR159" s="143" t="s">
        <v>180</v>
      </c>
      <c r="AT159" s="143" t="s">
        <v>176</v>
      </c>
      <c r="AU159" s="143" t="s">
        <v>82</v>
      </c>
      <c r="AY159" s="17" t="s">
        <v>174</v>
      </c>
      <c r="BE159" s="144">
        <f>IF(N159="základní",J159,0)</f>
        <v>0</v>
      </c>
      <c r="BF159" s="144">
        <f>IF(N159="snížená",J159,0)</f>
        <v>0</v>
      </c>
      <c r="BG159" s="144">
        <f>IF(N159="zákl. přenesená",J159,0)</f>
        <v>0</v>
      </c>
      <c r="BH159" s="144">
        <f>IF(N159="sníž. přenesená",J159,0)</f>
        <v>0</v>
      </c>
      <c r="BI159" s="144">
        <f>IF(N159="nulová",J159,0)</f>
        <v>0</v>
      </c>
      <c r="BJ159" s="17" t="s">
        <v>80</v>
      </c>
      <c r="BK159" s="144">
        <f>ROUND(I159*H159,2)</f>
        <v>0</v>
      </c>
      <c r="BL159" s="17" t="s">
        <v>180</v>
      </c>
      <c r="BM159" s="143" t="s">
        <v>961</v>
      </c>
    </row>
    <row r="160" spans="2:65" s="1" customFormat="1" ht="39">
      <c r="B160" s="32"/>
      <c r="D160" s="150" t="s">
        <v>220</v>
      </c>
      <c r="F160" s="170" t="s">
        <v>2464</v>
      </c>
      <c r="I160" s="147"/>
      <c r="L160" s="32"/>
      <c r="M160" s="148"/>
      <c r="T160" s="53"/>
      <c r="AT160" s="17" t="s">
        <v>220</v>
      </c>
      <c r="AU160" s="17" t="s">
        <v>82</v>
      </c>
    </row>
    <row r="161" spans="2:65" s="1" customFormat="1" ht="16.5" customHeight="1">
      <c r="B161" s="32"/>
      <c r="C161" s="132" t="s">
        <v>436</v>
      </c>
      <c r="D161" s="132" t="s">
        <v>176</v>
      </c>
      <c r="E161" s="133" t="s">
        <v>2465</v>
      </c>
      <c r="F161" s="134" t="s">
        <v>2466</v>
      </c>
      <c r="G161" s="135" t="s">
        <v>812</v>
      </c>
      <c r="H161" s="136">
        <v>1</v>
      </c>
      <c r="I161" s="137"/>
      <c r="J161" s="138">
        <f>ROUND(I161*H161,2)</f>
        <v>0</v>
      </c>
      <c r="K161" s="134" t="s">
        <v>218</v>
      </c>
      <c r="L161" s="32"/>
      <c r="M161" s="139" t="s">
        <v>21</v>
      </c>
      <c r="N161" s="140" t="s">
        <v>44</v>
      </c>
      <c r="P161" s="141">
        <f>O161*H161</f>
        <v>0</v>
      </c>
      <c r="Q161" s="141">
        <v>0</v>
      </c>
      <c r="R161" s="141">
        <f>Q161*H161</f>
        <v>0</v>
      </c>
      <c r="S161" s="141">
        <v>0</v>
      </c>
      <c r="T161" s="142">
        <f>S161*H161</f>
        <v>0</v>
      </c>
      <c r="AR161" s="143" t="s">
        <v>180</v>
      </c>
      <c r="AT161" s="143" t="s">
        <v>176</v>
      </c>
      <c r="AU161" s="143" t="s">
        <v>82</v>
      </c>
      <c r="AY161" s="17" t="s">
        <v>174</v>
      </c>
      <c r="BE161" s="144">
        <f>IF(N161="základní",J161,0)</f>
        <v>0</v>
      </c>
      <c r="BF161" s="144">
        <f>IF(N161="snížená",J161,0)</f>
        <v>0</v>
      </c>
      <c r="BG161" s="144">
        <f>IF(N161="zákl. přenesená",J161,0)</f>
        <v>0</v>
      </c>
      <c r="BH161" s="144">
        <f>IF(N161="sníž. přenesená",J161,0)</f>
        <v>0</v>
      </c>
      <c r="BI161" s="144">
        <f>IF(N161="nulová",J161,0)</f>
        <v>0</v>
      </c>
      <c r="BJ161" s="17" t="s">
        <v>80</v>
      </c>
      <c r="BK161" s="144">
        <f>ROUND(I161*H161,2)</f>
        <v>0</v>
      </c>
      <c r="BL161" s="17" t="s">
        <v>180</v>
      </c>
      <c r="BM161" s="143" t="s">
        <v>971</v>
      </c>
    </row>
    <row r="162" spans="2:65" s="1" customFormat="1" ht="16.5" customHeight="1">
      <c r="B162" s="32"/>
      <c r="C162" s="132" t="s">
        <v>443</v>
      </c>
      <c r="D162" s="132" t="s">
        <v>176</v>
      </c>
      <c r="E162" s="133" t="s">
        <v>2467</v>
      </c>
      <c r="F162" s="134" t="s">
        <v>2374</v>
      </c>
      <c r="G162" s="135" t="s">
        <v>812</v>
      </c>
      <c r="H162" s="136">
        <v>1</v>
      </c>
      <c r="I162" s="137"/>
      <c r="J162" s="138">
        <f>ROUND(I162*H162,2)</f>
        <v>0</v>
      </c>
      <c r="K162" s="134" t="s">
        <v>218</v>
      </c>
      <c r="L162" s="32"/>
      <c r="M162" s="139" t="s">
        <v>21</v>
      </c>
      <c r="N162" s="140" t="s">
        <v>44</v>
      </c>
      <c r="P162" s="141">
        <f>O162*H162</f>
        <v>0</v>
      </c>
      <c r="Q162" s="141">
        <v>0</v>
      </c>
      <c r="R162" s="141">
        <f>Q162*H162</f>
        <v>0</v>
      </c>
      <c r="S162" s="141">
        <v>0</v>
      </c>
      <c r="T162" s="142">
        <f>S162*H162</f>
        <v>0</v>
      </c>
      <c r="AR162" s="143" t="s">
        <v>180</v>
      </c>
      <c r="AT162" s="143" t="s">
        <v>176</v>
      </c>
      <c r="AU162" s="143" t="s">
        <v>82</v>
      </c>
      <c r="AY162" s="17" t="s">
        <v>174</v>
      </c>
      <c r="BE162" s="144">
        <f>IF(N162="základní",J162,0)</f>
        <v>0</v>
      </c>
      <c r="BF162" s="144">
        <f>IF(N162="snížená",J162,0)</f>
        <v>0</v>
      </c>
      <c r="BG162" s="144">
        <f>IF(N162="zákl. přenesená",J162,0)</f>
        <v>0</v>
      </c>
      <c r="BH162" s="144">
        <f>IF(N162="sníž. přenesená",J162,0)</f>
        <v>0</v>
      </c>
      <c r="BI162" s="144">
        <f>IF(N162="nulová",J162,0)</f>
        <v>0</v>
      </c>
      <c r="BJ162" s="17" t="s">
        <v>80</v>
      </c>
      <c r="BK162" s="144">
        <f>ROUND(I162*H162,2)</f>
        <v>0</v>
      </c>
      <c r="BL162" s="17" t="s">
        <v>180</v>
      </c>
      <c r="BM162" s="143" t="s">
        <v>981</v>
      </c>
    </row>
    <row r="163" spans="2:65" s="1" customFormat="1" ht="24.2" customHeight="1">
      <c r="B163" s="32"/>
      <c r="C163" s="132" t="s">
        <v>449</v>
      </c>
      <c r="D163" s="132" t="s">
        <v>176</v>
      </c>
      <c r="E163" s="133" t="s">
        <v>2468</v>
      </c>
      <c r="F163" s="134" t="s">
        <v>2469</v>
      </c>
      <c r="G163" s="135" t="s">
        <v>812</v>
      </c>
      <c r="H163" s="136">
        <v>1</v>
      </c>
      <c r="I163" s="137"/>
      <c r="J163" s="138">
        <f>ROUND(I163*H163,2)</f>
        <v>0</v>
      </c>
      <c r="K163" s="134" t="s">
        <v>218</v>
      </c>
      <c r="L163" s="32"/>
      <c r="M163" s="139" t="s">
        <v>21</v>
      </c>
      <c r="N163" s="140" t="s">
        <v>44</v>
      </c>
      <c r="P163" s="141">
        <f>O163*H163</f>
        <v>0</v>
      </c>
      <c r="Q163" s="141">
        <v>0</v>
      </c>
      <c r="R163" s="141">
        <f>Q163*H163</f>
        <v>0</v>
      </c>
      <c r="S163" s="141">
        <v>0</v>
      </c>
      <c r="T163" s="142">
        <f>S163*H163</f>
        <v>0</v>
      </c>
      <c r="AR163" s="143" t="s">
        <v>180</v>
      </c>
      <c r="AT163" s="143" t="s">
        <v>176</v>
      </c>
      <c r="AU163" s="143" t="s">
        <v>82</v>
      </c>
      <c r="AY163" s="17" t="s">
        <v>174</v>
      </c>
      <c r="BE163" s="144">
        <f>IF(N163="základní",J163,0)</f>
        <v>0</v>
      </c>
      <c r="BF163" s="144">
        <f>IF(N163="snížená",J163,0)</f>
        <v>0</v>
      </c>
      <c r="BG163" s="144">
        <f>IF(N163="zákl. přenesená",J163,0)</f>
        <v>0</v>
      </c>
      <c r="BH163" s="144">
        <f>IF(N163="sníž. přenesená",J163,0)</f>
        <v>0</v>
      </c>
      <c r="BI163" s="144">
        <f>IF(N163="nulová",J163,0)</f>
        <v>0</v>
      </c>
      <c r="BJ163" s="17" t="s">
        <v>80</v>
      </c>
      <c r="BK163" s="144">
        <f>ROUND(I163*H163,2)</f>
        <v>0</v>
      </c>
      <c r="BL163" s="17" t="s">
        <v>180</v>
      </c>
      <c r="BM163" s="143" t="s">
        <v>990</v>
      </c>
    </row>
    <row r="164" spans="2:65" s="1" customFormat="1" ht="24.2" customHeight="1">
      <c r="B164" s="32"/>
      <c r="C164" s="132" t="s">
        <v>458</v>
      </c>
      <c r="D164" s="132" t="s">
        <v>176</v>
      </c>
      <c r="E164" s="133" t="s">
        <v>2470</v>
      </c>
      <c r="F164" s="134" t="s">
        <v>2180</v>
      </c>
      <c r="G164" s="135" t="s">
        <v>812</v>
      </c>
      <c r="H164" s="136">
        <v>1</v>
      </c>
      <c r="I164" s="137"/>
      <c r="J164" s="138">
        <f>ROUND(I164*H164,2)</f>
        <v>0</v>
      </c>
      <c r="K164" s="134" t="s">
        <v>218</v>
      </c>
      <c r="L164" s="32"/>
      <c r="M164" s="139" t="s">
        <v>21</v>
      </c>
      <c r="N164" s="140" t="s">
        <v>44</v>
      </c>
      <c r="P164" s="141">
        <f>O164*H164</f>
        <v>0</v>
      </c>
      <c r="Q164" s="141">
        <v>0</v>
      </c>
      <c r="R164" s="141">
        <f>Q164*H164</f>
        <v>0</v>
      </c>
      <c r="S164" s="141">
        <v>0</v>
      </c>
      <c r="T164" s="142">
        <f>S164*H164</f>
        <v>0</v>
      </c>
      <c r="AR164" s="143" t="s">
        <v>180</v>
      </c>
      <c r="AT164" s="143" t="s">
        <v>176</v>
      </c>
      <c r="AU164" s="143" t="s">
        <v>82</v>
      </c>
      <c r="AY164" s="17" t="s">
        <v>174</v>
      </c>
      <c r="BE164" s="144">
        <f>IF(N164="základní",J164,0)</f>
        <v>0</v>
      </c>
      <c r="BF164" s="144">
        <f>IF(N164="snížená",J164,0)</f>
        <v>0</v>
      </c>
      <c r="BG164" s="144">
        <f>IF(N164="zákl. přenesená",J164,0)</f>
        <v>0</v>
      </c>
      <c r="BH164" s="144">
        <f>IF(N164="sníž. přenesená",J164,0)</f>
        <v>0</v>
      </c>
      <c r="BI164" s="144">
        <f>IF(N164="nulová",J164,0)</f>
        <v>0</v>
      </c>
      <c r="BJ164" s="17" t="s">
        <v>80</v>
      </c>
      <c r="BK164" s="144">
        <f>ROUND(I164*H164,2)</f>
        <v>0</v>
      </c>
      <c r="BL164" s="17" t="s">
        <v>180</v>
      </c>
      <c r="BM164" s="143" t="s">
        <v>1001</v>
      </c>
    </row>
    <row r="165" spans="2:65" s="11" customFormat="1" ht="22.9" customHeight="1">
      <c r="B165" s="120"/>
      <c r="D165" s="121" t="s">
        <v>72</v>
      </c>
      <c r="E165" s="130" t="s">
        <v>1727</v>
      </c>
      <c r="F165" s="130" t="s">
        <v>2471</v>
      </c>
      <c r="I165" s="123"/>
      <c r="J165" s="131">
        <f>BK165</f>
        <v>0</v>
      </c>
      <c r="L165" s="120"/>
      <c r="M165" s="125"/>
      <c r="P165" s="126">
        <f>P166</f>
        <v>0</v>
      </c>
      <c r="R165" s="126">
        <f>R166</f>
        <v>0</v>
      </c>
      <c r="T165" s="127">
        <f>T166</f>
        <v>0</v>
      </c>
      <c r="AR165" s="121" t="s">
        <v>80</v>
      </c>
      <c r="AT165" s="128" t="s">
        <v>72</v>
      </c>
      <c r="AU165" s="128" t="s">
        <v>80</v>
      </c>
      <c r="AY165" s="121" t="s">
        <v>174</v>
      </c>
      <c r="BK165" s="129">
        <f>BK166</f>
        <v>0</v>
      </c>
    </row>
    <row r="166" spans="2:65" s="11" customFormat="1" ht="20.85" customHeight="1">
      <c r="B166" s="120"/>
      <c r="D166" s="121" t="s">
        <v>72</v>
      </c>
      <c r="E166" s="130" t="s">
        <v>1783</v>
      </c>
      <c r="F166" s="130" t="s">
        <v>2472</v>
      </c>
      <c r="I166" s="123"/>
      <c r="J166" s="131">
        <f>BK166</f>
        <v>0</v>
      </c>
      <c r="L166" s="120"/>
      <c r="M166" s="125"/>
      <c r="P166" s="126">
        <f>SUM(P167:P170)</f>
        <v>0</v>
      </c>
      <c r="R166" s="126">
        <f>SUM(R167:R170)</f>
        <v>0</v>
      </c>
      <c r="T166" s="127">
        <f>SUM(T167:T170)</f>
        <v>0</v>
      </c>
      <c r="AR166" s="121" t="s">
        <v>80</v>
      </c>
      <c r="AT166" s="128" t="s">
        <v>72</v>
      </c>
      <c r="AU166" s="128" t="s">
        <v>82</v>
      </c>
      <c r="AY166" s="121" t="s">
        <v>174</v>
      </c>
      <c r="BK166" s="129">
        <f>SUM(BK167:BK170)</f>
        <v>0</v>
      </c>
    </row>
    <row r="167" spans="2:65" s="1" customFormat="1" ht="24.2" customHeight="1">
      <c r="B167" s="32"/>
      <c r="C167" s="132" t="s">
        <v>793</v>
      </c>
      <c r="D167" s="132" t="s">
        <v>176</v>
      </c>
      <c r="E167" s="133" t="s">
        <v>2473</v>
      </c>
      <c r="F167" s="134" t="s">
        <v>2389</v>
      </c>
      <c r="G167" s="135" t="s">
        <v>812</v>
      </c>
      <c r="H167" s="136">
        <v>14</v>
      </c>
      <c r="I167" s="137"/>
      <c r="J167" s="138">
        <f>ROUND(I167*H167,2)</f>
        <v>0</v>
      </c>
      <c r="K167" s="134" t="s">
        <v>218</v>
      </c>
      <c r="L167" s="32"/>
      <c r="M167" s="139" t="s">
        <v>21</v>
      </c>
      <c r="N167" s="140" t="s">
        <v>44</v>
      </c>
      <c r="P167" s="141">
        <f>O167*H167</f>
        <v>0</v>
      </c>
      <c r="Q167" s="141">
        <v>0</v>
      </c>
      <c r="R167" s="141">
        <f>Q167*H167</f>
        <v>0</v>
      </c>
      <c r="S167" s="141">
        <v>0</v>
      </c>
      <c r="T167" s="142">
        <f>S167*H167</f>
        <v>0</v>
      </c>
      <c r="AR167" s="143" t="s">
        <v>180</v>
      </c>
      <c r="AT167" s="143" t="s">
        <v>176</v>
      </c>
      <c r="AU167" s="143" t="s">
        <v>108</v>
      </c>
      <c r="AY167" s="17" t="s">
        <v>174</v>
      </c>
      <c r="BE167" s="144">
        <f>IF(N167="základní",J167,0)</f>
        <v>0</v>
      </c>
      <c r="BF167" s="144">
        <f>IF(N167="snížená",J167,0)</f>
        <v>0</v>
      </c>
      <c r="BG167" s="144">
        <f>IF(N167="zákl. přenesená",J167,0)</f>
        <v>0</v>
      </c>
      <c r="BH167" s="144">
        <f>IF(N167="sníž. přenesená",J167,0)</f>
        <v>0</v>
      </c>
      <c r="BI167" s="144">
        <f>IF(N167="nulová",J167,0)</f>
        <v>0</v>
      </c>
      <c r="BJ167" s="17" t="s">
        <v>80</v>
      </c>
      <c r="BK167" s="144">
        <f>ROUND(I167*H167,2)</f>
        <v>0</v>
      </c>
      <c r="BL167" s="17" t="s">
        <v>180</v>
      </c>
      <c r="BM167" s="143" t="s">
        <v>1008</v>
      </c>
    </row>
    <row r="168" spans="2:65" s="1" customFormat="1" ht="24.2" customHeight="1">
      <c r="B168" s="32"/>
      <c r="C168" s="132" t="s">
        <v>798</v>
      </c>
      <c r="D168" s="132" t="s">
        <v>176</v>
      </c>
      <c r="E168" s="133" t="s">
        <v>2474</v>
      </c>
      <c r="F168" s="134" t="s">
        <v>2475</v>
      </c>
      <c r="G168" s="135" t="s">
        <v>812</v>
      </c>
      <c r="H168" s="136">
        <v>5</v>
      </c>
      <c r="I168" s="137"/>
      <c r="J168" s="138">
        <f>ROUND(I168*H168,2)</f>
        <v>0</v>
      </c>
      <c r="K168" s="134" t="s">
        <v>218</v>
      </c>
      <c r="L168" s="32"/>
      <c r="M168" s="139" t="s">
        <v>21</v>
      </c>
      <c r="N168" s="140" t="s">
        <v>44</v>
      </c>
      <c r="P168" s="141">
        <f>O168*H168</f>
        <v>0</v>
      </c>
      <c r="Q168" s="141">
        <v>0</v>
      </c>
      <c r="R168" s="141">
        <f>Q168*H168</f>
        <v>0</v>
      </c>
      <c r="S168" s="141">
        <v>0</v>
      </c>
      <c r="T168" s="142">
        <f>S168*H168</f>
        <v>0</v>
      </c>
      <c r="AR168" s="143" t="s">
        <v>180</v>
      </c>
      <c r="AT168" s="143" t="s">
        <v>176</v>
      </c>
      <c r="AU168" s="143" t="s">
        <v>108</v>
      </c>
      <c r="AY168" s="17" t="s">
        <v>174</v>
      </c>
      <c r="BE168" s="144">
        <f>IF(N168="základní",J168,0)</f>
        <v>0</v>
      </c>
      <c r="BF168" s="144">
        <f>IF(N168="snížená",J168,0)</f>
        <v>0</v>
      </c>
      <c r="BG168" s="144">
        <f>IF(N168="zákl. přenesená",J168,0)</f>
        <v>0</v>
      </c>
      <c r="BH168" s="144">
        <f>IF(N168="sníž. přenesená",J168,0)</f>
        <v>0</v>
      </c>
      <c r="BI168" s="144">
        <f>IF(N168="nulová",J168,0)</f>
        <v>0</v>
      </c>
      <c r="BJ168" s="17" t="s">
        <v>80</v>
      </c>
      <c r="BK168" s="144">
        <f>ROUND(I168*H168,2)</f>
        <v>0</v>
      </c>
      <c r="BL168" s="17" t="s">
        <v>180</v>
      </c>
      <c r="BM168" s="143" t="s">
        <v>1042</v>
      </c>
    </row>
    <row r="169" spans="2:65" s="1" customFormat="1" ht="21.75" customHeight="1">
      <c r="B169" s="32"/>
      <c r="C169" s="132" t="s">
        <v>804</v>
      </c>
      <c r="D169" s="132" t="s">
        <v>176</v>
      </c>
      <c r="E169" s="133" t="s">
        <v>2476</v>
      </c>
      <c r="F169" s="134" t="s">
        <v>2477</v>
      </c>
      <c r="G169" s="135" t="s">
        <v>431</v>
      </c>
      <c r="H169" s="136">
        <v>52</v>
      </c>
      <c r="I169" s="137"/>
      <c r="J169" s="138">
        <f>ROUND(I169*H169,2)</f>
        <v>0</v>
      </c>
      <c r="K169" s="134" t="s">
        <v>218</v>
      </c>
      <c r="L169" s="32"/>
      <c r="M169" s="139" t="s">
        <v>21</v>
      </c>
      <c r="N169" s="140" t="s">
        <v>44</v>
      </c>
      <c r="P169" s="141">
        <f>O169*H169</f>
        <v>0</v>
      </c>
      <c r="Q169" s="141">
        <v>0</v>
      </c>
      <c r="R169" s="141">
        <f>Q169*H169</f>
        <v>0</v>
      </c>
      <c r="S169" s="141">
        <v>0</v>
      </c>
      <c r="T169" s="142">
        <f>S169*H169</f>
        <v>0</v>
      </c>
      <c r="AR169" s="143" t="s">
        <v>180</v>
      </c>
      <c r="AT169" s="143" t="s">
        <v>176</v>
      </c>
      <c r="AU169" s="143" t="s">
        <v>108</v>
      </c>
      <c r="AY169" s="17" t="s">
        <v>174</v>
      </c>
      <c r="BE169" s="144">
        <f>IF(N169="základní",J169,0)</f>
        <v>0</v>
      </c>
      <c r="BF169" s="144">
        <f>IF(N169="snížená",J169,0)</f>
        <v>0</v>
      </c>
      <c r="BG169" s="144">
        <f>IF(N169="zákl. přenesená",J169,0)</f>
        <v>0</v>
      </c>
      <c r="BH169" s="144">
        <f>IF(N169="sníž. přenesená",J169,0)</f>
        <v>0</v>
      </c>
      <c r="BI169" s="144">
        <f>IF(N169="nulová",J169,0)</f>
        <v>0</v>
      </c>
      <c r="BJ169" s="17" t="s">
        <v>80</v>
      </c>
      <c r="BK169" s="144">
        <f>ROUND(I169*H169,2)</f>
        <v>0</v>
      </c>
      <c r="BL169" s="17" t="s">
        <v>180</v>
      </c>
      <c r="BM169" s="143" t="s">
        <v>1054</v>
      </c>
    </row>
    <row r="170" spans="2:65" s="1" customFormat="1" ht="24.2" customHeight="1">
      <c r="B170" s="32"/>
      <c r="C170" s="132" t="s">
        <v>809</v>
      </c>
      <c r="D170" s="132" t="s">
        <v>176</v>
      </c>
      <c r="E170" s="133" t="s">
        <v>2478</v>
      </c>
      <c r="F170" s="134" t="s">
        <v>2479</v>
      </c>
      <c r="G170" s="135" t="s">
        <v>133</v>
      </c>
      <c r="H170" s="136">
        <v>2.5</v>
      </c>
      <c r="I170" s="137"/>
      <c r="J170" s="138">
        <f>ROUND(I170*H170,2)</f>
        <v>0</v>
      </c>
      <c r="K170" s="134" t="s">
        <v>218</v>
      </c>
      <c r="L170" s="32"/>
      <c r="M170" s="195" t="s">
        <v>21</v>
      </c>
      <c r="N170" s="196" t="s">
        <v>44</v>
      </c>
      <c r="O170" s="197"/>
      <c r="P170" s="198">
        <f>O170*H170</f>
        <v>0</v>
      </c>
      <c r="Q170" s="198">
        <v>0</v>
      </c>
      <c r="R170" s="198">
        <f>Q170*H170</f>
        <v>0</v>
      </c>
      <c r="S170" s="198">
        <v>0</v>
      </c>
      <c r="T170" s="199">
        <f>S170*H170</f>
        <v>0</v>
      </c>
      <c r="AR170" s="143" t="s">
        <v>180</v>
      </c>
      <c r="AT170" s="143" t="s">
        <v>176</v>
      </c>
      <c r="AU170" s="143" t="s">
        <v>108</v>
      </c>
      <c r="AY170" s="17" t="s">
        <v>174</v>
      </c>
      <c r="BE170" s="144">
        <f>IF(N170="základní",J170,0)</f>
        <v>0</v>
      </c>
      <c r="BF170" s="144">
        <f>IF(N170="snížená",J170,0)</f>
        <v>0</v>
      </c>
      <c r="BG170" s="144">
        <f>IF(N170="zákl. přenesená",J170,0)</f>
        <v>0</v>
      </c>
      <c r="BH170" s="144">
        <f>IF(N170="sníž. přenesená",J170,0)</f>
        <v>0</v>
      </c>
      <c r="BI170" s="144">
        <f>IF(N170="nulová",J170,0)</f>
        <v>0</v>
      </c>
      <c r="BJ170" s="17" t="s">
        <v>80</v>
      </c>
      <c r="BK170" s="144">
        <f>ROUND(I170*H170,2)</f>
        <v>0</v>
      </c>
      <c r="BL170" s="17" t="s">
        <v>180</v>
      </c>
      <c r="BM170" s="143" t="s">
        <v>1064</v>
      </c>
    </row>
    <row r="171" spans="2:65" s="1" customFormat="1" ht="6.95" customHeight="1">
      <c r="B171" s="41"/>
      <c r="C171" s="42"/>
      <c r="D171" s="42"/>
      <c r="E171" s="42"/>
      <c r="F171" s="42"/>
      <c r="G171" s="42"/>
      <c r="H171" s="42"/>
      <c r="I171" s="42"/>
      <c r="J171" s="42"/>
      <c r="K171" s="42"/>
      <c r="L171" s="32"/>
    </row>
  </sheetData>
  <sheetProtection algorithmName="SHA-512" hashValue="AWcRvNfQm0hLBpx18JZH+Hi1kt4hEEY51c2St9SBedl1gs/kNbvn98IzPOP1ik5F3XuPN3SPlsTe4/3geauLkQ==" saltValue="HW9oQUDy/YSX50E6AkZugVAqoKHvid6+USNaOV9vIu2ATvlgQYjSU/bwVT+lBVGnxFFw+1Cn3RrXe12VqCqeFA==" spinCount="100000" sheet="1" objects="1" scenarios="1" formatColumns="0" formatRows="0" autoFilter="0"/>
  <autoFilter ref="C99:K170" xr:uid="{00000000-0009-0000-0000-000007000000}"/>
  <mergeCells count="15">
    <mergeCell ref="E86:H86"/>
    <mergeCell ref="E90:H90"/>
    <mergeCell ref="E88:H88"/>
    <mergeCell ref="E92:H92"/>
    <mergeCell ref="L2:V2"/>
    <mergeCell ref="E31:H31"/>
    <mergeCell ref="E52:H52"/>
    <mergeCell ref="E56:H56"/>
    <mergeCell ref="E54:H54"/>
    <mergeCell ref="E58:H58"/>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2:BM137"/>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2"/>
      <c r="M2" s="222"/>
      <c r="N2" s="222"/>
      <c r="O2" s="222"/>
      <c r="P2" s="222"/>
      <c r="Q2" s="222"/>
      <c r="R2" s="222"/>
      <c r="S2" s="222"/>
      <c r="T2" s="222"/>
      <c r="U2" s="222"/>
      <c r="V2" s="222"/>
      <c r="AT2" s="17" t="s">
        <v>115</v>
      </c>
    </row>
    <row r="3" spans="2:46" ht="6.95" hidden="1" customHeight="1">
      <c r="B3" s="18"/>
      <c r="C3" s="19"/>
      <c r="D3" s="19"/>
      <c r="E3" s="19"/>
      <c r="F3" s="19"/>
      <c r="G3" s="19"/>
      <c r="H3" s="19"/>
      <c r="I3" s="19"/>
      <c r="J3" s="19"/>
      <c r="K3" s="19"/>
      <c r="L3" s="20"/>
      <c r="AT3" s="17" t="s">
        <v>82</v>
      </c>
    </row>
    <row r="4" spans="2:46" ht="24.95" hidden="1" customHeight="1">
      <c r="B4" s="20"/>
      <c r="D4" s="21" t="s">
        <v>138</v>
      </c>
      <c r="L4" s="20"/>
      <c r="M4" s="91" t="s">
        <v>10</v>
      </c>
      <c r="AT4" s="17" t="s">
        <v>4</v>
      </c>
    </row>
    <row r="5" spans="2:46" ht="6.95" hidden="1" customHeight="1">
      <c r="B5" s="20"/>
      <c r="L5" s="20"/>
    </row>
    <row r="6" spans="2:46" ht="12" hidden="1" customHeight="1">
      <c r="B6" s="20"/>
      <c r="D6" s="27" t="s">
        <v>16</v>
      </c>
      <c r="L6" s="20"/>
    </row>
    <row r="7" spans="2:46" ht="26.25" hidden="1" customHeight="1">
      <c r="B7" s="20"/>
      <c r="E7" s="252" t="str">
        <f>'Rekapitulace stavby'!K6</f>
        <v>Modernizace a rozšíření centrální sterilizace CS I v pavilonu A – Masarykova nem. v Ústí nad Labem</v>
      </c>
      <c r="F7" s="253"/>
      <c r="G7" s="253"/>
      <c r="H7" s="253"/>
      <c r="L7" s="20"/>
    </row>
    <row r="8" spans="2:46" ht="12.75" hidden="1">
      <c r="B8" s="20"/>
      <c r="D8" s="27" t="s">
        <v>139</v>
      </c>
      <c r="L8" s="20"/>
    </row>
    <row r="9" spans="2:46" ht="16.5" hidden="1" customHeight="1">
      <c r="B9" s="20"/>
      <c r="E9" s="252" t="s">
        <v>1364</v>
      </c>
      <c r="F9" s="222"/>
      <c r="G9" s="222"/>
      <c r="H9" s="222"/>
      <c r="L9" s="20"/>
    </row>
    <row r="10" spans="2:46" ht="12" hidden="1" customHeight="1">
      <c r="B10" s="20"/>
      <c r="D10" s="27" t="s">
        <v>141</v>
      </c>
      <c r="L10" s="20"/>
    </row>
    <row r="11" spans="2:46" s="1" customFormat="1" ht="16.5" hidden="1" customHeight="1">
      <c r="B11" s="32"/>
      <c r="E11" s="250" t="s">
        <v>2235</v>
      </c>
      <c r="F11" s="254"/>
      <c r="G11" s="254"/>
      <c r="H11" s="254"/>
      <c r="L11" s="32"/>
    </row>
    <row r="12" spans="2:46" s="1" customFormat="1" ht="12" hidden="1" customHeight="1">
      <c r="B12" s="32"/>
      <c r="D12" s="27" t="s">
        <v>2236</v>
      </c>
      <c r="L12" s="32"/>
    </row>
    <row r="13" spans="2:46" s="1" customFormat="1" ht="16.5" hidden="1" customHeight="1">
      <c r="B13" s="32"/>
      <c r="E13" s="215" t="s">
        <v>2480</v>
      </c>
      <c r="F13" s="254"/>
      <c r="G13" s="254"/>
      <c r="H13" s="254"/>
      <c r="L13" s="32"/>
    </row>
    <row r="14" spans="2:46" s="1" customFormat="1" ht="11.25" hidden="1">
      <c r="B14" s="32"/>
      <c r="L14" s="32"/>
    </row>
    <row r="15" spans="2:46" s="1" customFormat="1" ht="12" hidden="1" customHeight="1">
      <c r="B15" s="32"/>
      <c r="D15" s="27" t="s">
        <v>18</v>
      </c>
      <c r="F15" s="25" t="s">
        <v>21</v>
      </c>
      <c r="I15" s="27" t="s">
        <v>20</v>
      </c>
      <c r="J15" s="25" t="s">
        <v>21</v>
      </c>
      <c r="L15" s="32"/>
    </row>
    <row r="16" spans="2:46" s="1" customFormat="1" ht="12" hidden="1" customHeight="1">
      <c r="B16" s="32"/>
      <c r="D16" s="27" t="s">
        <v>22</v>
      </c>
      <c r="F16" s="25" t="s">
        <v>23</v>
      </c>
      <c r="I16" s="27" t="s">
        <v>24</v>
      </c>
      <c r="J16" s="49" t="str">
        <f>'Rekapitulace stavby'!AN8</f>
        <v>30. 11. 2023</v>
      </c>
      <c r="L16" s="32"/>
    </row>
    <row r="17" spans="2:12" s="1" customFormat="1" ht="10.9" hidden="1" customHeight="1">
      <c r="B17" s="32"/>
      <c r="L17" s="32"/>
    </row>
    <row r="18" spans="2:12" s="1" customFormat="1" ht="12" hidden="1" customHeight="1">
      <c r="B18" s="32"/>
      <c r="D18" s="27" t="s">
        <v>26</v>
      </c>
      <c r="I18" s="27" t="s">
        <v>27</v>
      </c>
      <c r="J18" s="25" t="s">
        <v>28</v>
      </c>
      <c r="L18" s="32"/>
    </row>
    <row r="19" spans="2:12" s="1" customFormat="1" ht="18" hidden="1" customHeight="1">
      <c r="B19" s="32"/>
      <c r="E19" s="25" t="s">
        <v>29</v>
      </c>
      <c r="I19" s="27" t="s">
        <v>30</v>
      </c>
      <c r="J19" s="25" t="s">
        <v>21</v>
      </c>
      <c r="L19" s="32"/>
    </row>
    <row r="20" spans="2:12" s="1" customFormat="1" ht="6.95" hidden="1" customHeight="1">
      <c r="B20" s="32"/>
      <c r="L20" s="32"/>
    </row>
    <row r="21" spans="2:12" s="1" customFormat="1" ht="12" hidden="1" customHeight="1">
      <c r="B21" s="32"/>
      <c r="D21" s="27" t="s">
        <v>31</v>
      </c>
      <c r="I21" s="27" t="s">
        <v>27</v>
      </c>
      <c r="J21" s="28" t="str">
        <f>'Rekapitulace stavby'!AN13</f>
        <v>Vyplň údaj</v>
      </c>
      <c r="L21" s="32"/>
    </row>
    <row r="22" spans="2:12" s="1" customFormat="1" ht="18" hidden="1" customHeight="1">
      <c r="B22" s="32"/>
      <c r="E22" s="255" t="str">
        <f>'Rekapitulace stavby'!E14</f>
        <v>Vyplň údaj</v>
      </c>
      <c r="F22" s="221"/>
      <c r="G22" s="221"/>
      <c r="H22" s="221"/>
      <c r="I22" s="27" t="s">
        <v>30</v>
      </c>
      <c r="J22" s="28" t="str">
        <f>'Rekapitulace stavby'!AN14</f>
        <v>Vyplň údaj</v>
      </c>
      <c r="L22" s="32"/>
    </row>
    <row r="23" spans="2:12" s="1" customFormat="1" ht="6.95" hidden="1" customHeight="1">
      <c r="B23" s="32"/>
      <c r="L23" s="32"/>
    </row>
    <row r="24" spans="2:12" s="1" customFormat="1" ht="12" hidden="1" customHeight="1">
      <c r="B24" s="32"/>
      <c r="D24" s="27" t="s">
        <v>33</v>
      </c>
      <c r="I24" s="27" t="s">
        <v>27</v>
      </c>
      <c r="J24" s="25" t="s">
        <v>34</v>
      </c>
      <c r="L24" s="32"/>
    </row>
    <row r="25" spans="2:12" s="1" customFormat="1" ht="18" hidden="1" customHeight="1">
      <c r="B25" s="32"/>
      <c r="E25" s="25" t="s">
        <v>35</v>
      </c>
      <c r="I25" s="27" t="s">
        <v>30</v>
      </c>
      <c r="J25" s="25" t="s">
        <v>21</v>
      </c>
      <c r="L25" s="32"/>
    </row>
    <row r="26" spans="2:12" s="1" customFormat="1" ht="6.95" hidden="1" customHeight="1">
      <c r="B26" s="32"/>
      <c r="L26" s="32"/>
    </row>
    <row r="27" spans="2:12" s="1" customFormat="1" ht="12" hidden="1" customHeight="1">
      <c r="B27" s="32"/>
      <c r="D27" s="27" t="s">
        <v>36</v>
      </c>
      <c r="I27" s="27" t="s">
        <v>27</v>
      </c>
      <c r="J27" s="25" t="s">
        <v>34</v>
      </c>
      <c r="L27" s="32"/>
    </row>
    <row r="28" spans="2:12" s="1" customFormat="1" ht="18" hidden="1" customHeight="1">
      <c r="B28" s="32"/>
      <c r="E28" s="25" t="s">
        <v>35</v>
      </c>
      <c r="I28" s="27" t="s">
        <v>30</v>
      </c>
      <c r="J28" s="25" t="s">
        <v>21</v>
      </c>
      <c r="L28" s="32"/>
    </row>
    <row r="29" spans="2:12" s="1" customFormat="1" ht="6.95" hidden="1" customHeight="1">
      <c r="B29" s="32"/>
      <c r="L29" s="32"/>
    </row>
    <row r="30" spans="2:12" s="1" customFormat="1" ht="12" hidden="1" customHeight="1">
      <c r="B30" s="32"/>
      <c r="D30" s="27" t="s">
        <v>37</v>
      </c>
      <c r="L30" s="32"/>
    </row>
    <row r="31" spans="2:12" s="7" customFormat="1" ht="71.25" hidden="1" customHeight="1">
      <c r="B31" s="92"/>
      <c r="E31" s="226" t="s">
        <v>38</v>
      </c>
      <c r="F31" s="226"/>
      <c r="G31" s="226"/>
      <c r="H31" s="226"/>
      <c r="L31" s="92"/>
    </row>
    <row r="32" spans="2:12" s="1" customFormat="1" ht="6.95" hidden="1" customHeight="1">
      <c r="B32" s="32"/>
      <c r="L32" s="32"/>
    </row>
    <row r="33" spans="2:12" s="1" customFormat="1" ht="6.95" hidden="1" customHeight="1">
      <c r="B33" s="32"/>
      <c r="D33" s="50"/>
      <c r="E33" s="50"/>
      <c r="F33" s="50"/>
      <c r="G33" s="50"/>
      <c r="H33" s="50"/>
      <c r="I33" s="50"/>
      <c r="J33" s="50"/>
      <c r="K33" s="50"/>
      <c r="L33" s="32"/>
    </row>
    <row r="34" spans="2:12" s="1" customFormat="1" ht="25.35" hidden="1" customHeight="1">
      <c r="B34" s="32"/>
      <c r="D34" s="93" t="s">
        <v>39</v>
      </c>
      <c r="J34" s="63">
        <f>ROUND(J102, 2)</f>
        <v>0</v>
      </c>
      <c r="L34" s="32"/>
    </row>
    <row r="35" spans="2:12" s="1" customFormat="1" ht="6.95" hidden="1" customHeight="1">
      <c r="B35" s="32"/>
      <c r="D35" s="50"/>
      <c r="E35" s="50"/>
      <c r="F35" s="50"/>
      <c r="G35" s="50"/>
      <c r="H35" s="50"/>
      <c r="I35" s="50"/>
      <c r="J35" s="50"/>
      <c r="K35" s="50"/>
      <c r="L35" s="32"/>
    </row>
    <row r="36" spans="2:12" s="1" customFormat="1" ht="14.45" hidden="1" customHeight="1">
      <c r="B36" s="32"/>
      <c r="F36" s="35" t="s">
        <v>41</v>
      </c>
      <c r="I36" s="35" t="s">
        <v>40</v>
      </c>
      <c r="J36" s="35" t="s">
        <v>42</v>
      </c>
      <c r="L36" s="32"/>
    </row>
    <row r="37" spans="2:12" s="1" customFormat="1" ht="14.45" hidden="1" customHeight="1">
      <c r="B37" s="32"/>
      <c r="D37" s="52" t="s">
        <v>43</v>
      </c>
      <c r="E37" s="27" t="s">
        <v>44</v>
      </c>
      <c r="F37" s="83">
        <f>ROUND((SUM(BE102:BE136)),  2)</f>
        <v>0</v>
      </c>
      <c r="I37" s="94">
        <v>0.21</v>
      </c>
      <c r="J37" s="83">
        <f>ROUND(((SUM(BE102:BE136))*I37),  2)</f>
        <v>0</v>
      </c>
      <c r="L37" s="32"/>
    </row>
    <row r="38" spans="2:12" s="1" customFormat="1" ht="14.45" hidden="1" customHeight="1">
      <c r="B38" s="32"/>
      <c r="E38" s="27" t="s">
        <v>45</v>
      </c>
      <c r="F38" s="83">
        <f>ROUND((SUM(BF102:BF136)),  2)</f>
        <v>0</v>
      </c>
      <c r="I38" s="94">
        <v>0.15</v>
      </c>
      <c r="J38" s="83">
        <f>ROUND(((SUM(BF102:BF136))*I38),  2)</f>
        <v>0</v>
      </c>
      <c r="L38" s="32"/>
    </row>
    <row r="39" spans="2:12" s="1" customFormat="1" ht="14.45" hidden="1" customHeight="1">
      <c r="B39" s="32"/>
      <c r="E39" s="27" t="s">
        <v>46</v>
      </c>
      <c r="F39" s="83">
        <f>ROUND((SUM(BG102:BG136)),  2)</f>
        <v>0</v>
      </c>
      <c r="I39" s="94">
        <v>0.21</v>
      </c>
      <c r="J39" s="83">
        <f>0</f>
        <v>0</v>
      </c>
      <c r="L39" s="32"/>
    </row>
    <row r="40" spans="2:12" s="1" customFormat="1" ht="14.45" hidden="1" customHeight="1">
      <c r="B40" s="32"/>
      <c r="E40" s="27" t="s">
        <v>47</v>
      </c>
      <c r="F40" s="83">
        <f>ROUND((SUM(BH102:BH136)),  2)</f>
        <v>0</v>
      </c>
      <c r="I40" s="94">
        <v>0.15</v>
      </c>
      <c r="J40" s="83">
        <f>0</f>
        <v>0</v>
      </c>
      <c r="L40" s="32"/>
    </row>
    <row r="41" spans="2:12" s="1" customFormat="1" ht="14.45" hidden="1" customHeight="1">
      <c r="B41" s="32"/>
      <c r="E41" s="27" t="s">
        <v>48</v>
      </c>
      <c r="F41" s="83">
        <f>ROUND((SUM(BI102:BI136)),  2)</f>
        <v>0</v>
      </c>
      <c r="I41" s="94">
        <v>0</v>
      </c>
      <c r="J41" s="83">
        <f>0</f>
        <v>0</v>
      </c>
      <c r="L41" s="32"/>
    </row>
    <row r="42" spans="2:12" s="1" customFormat="1" ht="6.95" hidden="1" customHeight="1">
      <c r="B42" s="32"/>
      <c r="L42" s="32"/>
    </row>
    <row r="43" spans="2:12" s="1" customFormat="1" ht="25.35" hidden="1" customHeight="1">
      <c r="B43" s="32"/>
      <c r="C43" s="95"/>
      <c r="D43" s="96" t="s">
        <v>49</v>
      </c>
      <c r="E43" s="54"/>
      <c r="F43" s="54"/>
      <c r="G43" s="97" t="s">
        <v>50</v>
      </c>
      <c r="H43" s="98" t="s">
        <v>51</v>
      </c>
      <c r="I43" s="54"/>
      <c r="J43" s="99">
        <f>SUM(J34:J41)</f>
        <v>0</v>
      </c>
      <c r="K43" s="100"/>
      <c r="L43" s="32"/>
    </row>
    <row r="44" spans="2:12" s="1" customFormat="1" ht="14.45" hidden="1" customHeight="1">
      <c r="B44" s="41"/>
      <c r="C44" s="42"/>
      <c r="D44" s="42"/>
      <c r="E44" s="42"/>
      <c r="F44" s="42"/>
      <c r="G44" s="42"/>
      <c r="H44" s="42"/>
      <c r="I44" s="42"/>
      <c r="J44" s="42"/>
      <c r="K44" s="42"/>
      <c r="L44" s="32"/>
    </row>
    <row r="45" spans="2:12" ht="11.25" hidden="1"/>
    <row r="46" spans="2:12" ht="11.25" hidden="1"/>
    <row r="47" spans="2:12" ht="11.25" hidden="1"/>
    <row r="48" spans="2:12" s="1" customFormat="1" ht="6.95" customHeight="1">
      <c r="B48" s="43"/>
      <c r="C48" s="44"/>
      <c r="D48" s="44"/>
      <c r="E48" s="44"/>
      <c r="F48" s="44"/>
      <c r="G48" s="44"/>
      <c r="H48" s="44"/>
      <c r="I48" s="44"/>
      <c r="J48" s="44"/>
      <c r="K48" s="44"/>
      <c r="L48" s="32"/>
    </row>
    <row r="49" spans="2:12" s="1" customFormat="1" ht="24.95" customHeight="1">
      <c r="B49" s="32"/>
      <c r="C49" s="21" t="s">
        <v>143</v>
      </c>
      <c r="L49" s="32"/>
    </row>
    <row r="50" spans="2:12" s="1" customFormat="1" ht="6.95" customHeight="1">
      <c r="B50" s="32"/>
      <c r="L50" s="32"/>
    </row>
    <row r="51" spans="2:12" s="1" customFormat="1" ht="12" customHeight="1">
      <c r="B51" s="32"/>
      <c r="C51" s="27" t="s">
        <v>16</v>
      </c>
      <c r="L51" s="32"/>
    </row>
    <row r="52" spans="2:12" s="1" customFormat="1" ht="26.25" customHeight="1">
      <c r="B52" s="32"/>
      <c r="E52" s="252" t="str">
        <f>E7</f>
        <v>Modernizace a rozšíření centrální sterilizace CS I v pavilonu A – Masarykova nem. v Ústí nad Labem</v>
      </c>
      <c r="F52" s="253"/>
      <c r="G52" s="253"/>
      <c r="H52" s="253"/>
      <c r="L52" s="32"/>
    </row>
    <row r="53" spans="2:12" ht="12" customHeight="1">
      <c r="B53" s="20"/>
      <c r="C53" s="27" t="s">
        <v>139</v>
      </c>
      <c r="L53" s="20"/>
    </row>
    <row r="54" spans="2:12" ht="16.5" customHeight="1">
      <c r="B54" s="20"/>
      <c r="E54" s="252" t="s">
        <v>1364</v>
      </c>
      <c r="F54" s="222"/>
      <c r="G54" s="222"/>
      <c r="H54" s="222"/>
      <c r="L54" s="20"/>
    </row>
    <row r="55" spans="2:12" ht="12" customHeight="1">
      <c r="B55" s="20"/>
      <c r="C55" s="27" t="s">
        <v>141</v>
      </c>
      <c r="L55" s="20"/>
    </row>
    <row r="56" spans="2:12" s="1" customFormat="1" ht="16.5" customHeight="1">
      <c r="B56" s="32"/>
      <c r="E56" s="250" t="s">
        <v>2235</v>
      </c>
      <c r="F56" s="254"/>
      <c r="G56" s="254"/>
      <c r="H56" s="254"/>
      <c r="L56" s="32"/>
    </row>
    <row r="57" spans="2:12" s="1" customFormat="1" ht="12" customHeight="1">
      <c r="B57" s="32"/>
      <c r="C57" s="27" t="s">
        <v>2236</v>
      </c>
      <c r="L57" s="32"/>
    </row>
    <row r="58" spans="2:12" s="1" customFormat="1" ht="16.5" customHeight="1">
      <c r="B58" s="32"/>
      <c r="E58" s="215" t="str">
        <f>E13</f>
        <v>D1.01.4.5.3 - Interkomy</v>
      </c>
      <c r="F58" s="254"/>
      <c r="G58" s="254"/>
      <c r="H58" s="254"/>
      <c r="L58" s="32"/>
    </row>
    <row r="59" spans="2:12" s="1" customFormat="1" ht="6.95" customHeight="1">
      <c r="B59" s="32"/>
      <c r="L59" s="32"/>
    </row>
    <row r="60" spans="2:12" s="1" customFormat="1" ht="12" customHeight="1">
      <c r="B60" s="32"/>
      <c r="C60" s="27" t="s">
        <v>22</v>
      </c>
      <c r="F60" s="25" t="str">
        <f>F16</f>
        <v>Ústí nad Labem</v>
      </c>
      <c r="I60" s="27" t="s">
        <v>24</v>
      </c>
      <c r="J60" s="49" t="str">
        <f>IF(J16="","",J16)</f>
        <v>30. 11. 2023</v>
      </c>
      <c r="L60" s="32"/>
    </row>
    <row r="61" spans="2:12" s="1" customFormat="1" ht="6.95" customHeight="1">
      <c r="B61" s="32"/>
      <c r="L61" s="32"/>
    </row>
    <row r="62" spans="2:12" s="1" customFormat="1" ht="15.2" customHeight="1">
      <c r="B62" s="32"/>
      <c r="C62" s="27" t="s">
        <v>26</v>
      </c>
      <c r="F62" s="25" t="str">
        <f>E19</f>
        <v>Krajská zdravotní, a.s.</v>
      </c>
      <c r="I62" s="27" t="s">
        <v>33</v>
      </c>
      <c r="J62" s="30" t="str">
        <f>E25</f>
        <v>Artech spol. s.r.o.</v>
      </c>
      <c r="L62" s="32"/>
    </row>
    <row r="63" spans="2:12" s="1" customFormat="1" ht="15.2" customHeight="1">
      <c r="B63" s="32"/>
      <c r="C63" s="27" t="s">
        <v>31</v>
      </c>
      <c r="F63" s="25" t="str">
        <f>IF(E22="","",E22)</f>
        <v>Vyplň údaj</v>
      </c>
      <c r="I63" s="27" t="s">
        <v>36</v>
      </c>
      <c r="J63" s="30" t="str">
        <f>E28</f>
        <v>Artech spol. s.r.o.</v>
      </c>
      <c r="L63" s="32"/>
    </row>
    <row r="64" spans="2:12" s="1" customFormat="1" ht="10.35" customHeight="1">
      <c r="B64" s="32"/>
      <c r="L64" s="32"/>
    </row>
    <row r="65" spans="2:47" s="1" customFormat="1" ht="29.25" customHeight="1">
      <c r="B65" s="32"/>
      <c r="C65" s="101" t="s">
        <v>144</v>
      </c>
      <c r="D65" s="95"/>
      <c r="E65" s="95"/>
      <c r="F65" s="95"/>
      <c r="G65" s="95"/>
      <c r="H65" s="95"/>
      <c r="I65" s="95"/>
      <c r="J65" s="102" t="s">
        <v>145</v>
      </c>
      <c r="K65" s="95"/>
      <c r="L65" s="32"/>
    </row>
    <row r="66" spans="2:47" s="1" customFormat="1" ht="10.35" customHeight="1">
      <c r="B66" s="32"/>
      <c r="L66" s="32"/>
    </row>
    <row r="67" spans="2:47" s="1" customFormat="1" ht="22.9" customHeight="1">
      <c r="B67" s="32"/>
      <c r="C67" s="103" t="s">
        <v>71</v>
      </c>
      <c r="J67" s="63">
        <f>J102</f>
        <v>0</v>
      </c>
      <c r="L67" s="32"/>
      <c r="AU67" s="17" t="s">
        <v>146</v>
      </c>
    </row>
    <row r="68" spans="2:47" s="8" customFormat="1" ht="24.95" customHeight="1">
      <c r="B68" s="104"/>
      <c r="D68" s="105" t="s">
        <v>2481</v>
      </c>
      <c r="E68" s="106"/>
      <c r="F68" s="106"/>
      <c r="G68" s="106"/>
      <c r="H68" s="106"/>
      <c r="I68" s="106"/>
      <c r="J68" s="107">
        <f>J103</f>
        <v>0</v>
      </c>
      <c r="L68" s="104"/>
    </row>
    <row r="69" spans="2:47" s="9" customFormat="1" ht="19.899999999999999" customHeight="1">
      <c r="B69" s="108"/>
      <c r="D69" s="109" t="s">
        <v>2482</v>
      </c>
      <c r="E69" s="110"/>
      <c r="F69" s="110"/>
      <c r="G69" s="110"/>
      <c r="H69" s="110"/>
      <c r="I69" s="110"/>
      <c r="J69" s="111">
        <f>J104</f>
        <v>0</v>
      </c>
      <c r="L69" s="108"/>
    </row>
    <row r="70" spans="2:47" s="9" customFormat="1" ht="14.85" customHeight="1">
      <c r="B70" s="108"/>
      <c r="D70" s="109" t="s">
        <v>2483</v>
      </c>
      <c r="E70" s="110"/>
      <c r="F70" s="110"/>
      <c r="G70" s="110"/>
      <c r="H70" s="110"/>
      <c r="I70" s="110"/>
      <c r="J70" s="111">
        <f>J105</f>
        <v>0</v>
      </c>
      <c r="L70" s="108"/>
    </row>
    <row r="71" spans="2:47" s="9" customFormat="1" ht="14.85" customHeight="1">
      <c r="B71" s="108"/>
      <c r="D71" s="109" t="s">
        <v>2484</v>
      </c>
      <c r="E71" s="110"/>
      <c r="F71" s="110"/>
      <c r="G71" s="110"/>
      <c r="H71" s="110"/>
      <c r="I71" s="110"/>
      <c r="J71" s="111">
        <f>J108</f>
        <v>0</v>
      </c>
      <c r="L71" s="108"/>
    </row>
    <row r="72" spans="2:47" s="9" customFormat="1" ht="19.899999999999999" customHeight="1">
      <c r="B72" s="108"/>
      <c r="D72" s="109" t="s">
        <v>2485</v>
      </c>
      <c r="E72" s="110"/>
      <c r="F72" s="110"/>
      <c r="G72" s="110"/>
      <c r="H72" s="110"/>
      <c r="I72" s="110"/>
      <c r="J72" s="111">
        <f>J112</f>
        <v>0</v>
      </c>
      <c r="L72" s="108"/>
    </row>
    <row r="73" spans="2:47" s="9" customFormat="1" ht="14.85" customHeight="1">
      <c r="B73" s="108"/>
      <c r="D73" s="109" t="s">
        <v>2486</v>
      </c>
      <c r="E73" s="110"/>
      <c r="F73" s="110"/>
      <c r="G73" s="110"/>
      <c r="H73" s="110"/>
      <c r="I73" s="110"/>
      <c r="J73" s="111">
        <f>J113</f>
        <v>0</v>
      </c>
      <c r="L73" s="108"/>
    </row>
    <row r="74" spans="2:47" s="9" customFormat="1" ht="14.85" customHeight="1">
      <c r="B74" s="108"/>
      <c r="D74" s="109" t="s">
        <v>2487</v>
      </c>
      <c r="E74" s="110"/>
      <c r="F74" s="110"/>
      <c r="G74" s="110"/>
      <c r="H74" s="110"/>
      <c r="I74" s="110"/>
      <c r="J74" s="111">
        <f>J118</f>
        <v>0</v>
      </c>
      <c r="L74" s="108"/>
    </row>
    <row r="75" spans="2:47" s="9" customFormat="1" ht="19.899999999999999" customHeight="1">
      <c r="B75" s="108"/>
      <c r="D75" s="109" t="s">
        <v>2488</v>
      </c>
      <c r="E75" s="110"/>
      <c r="F75" s="110"/>
      <c r="G75" s="110"/>
      <c r="H75" s="110"/>
      <c r="I75" s="110"/>
      <c r="J75" s="111">
        <f>J121</f>
        <v>0</v>
      </c>
      <c r="L75" s="108"/>
    </row>
    <row r="76" spans="2:47" s="9" customFormat="1" ht="19.899999999999999" customHeight="1">
      <c r="B76" s="108"/>
      <c r="D76" s="109" t="s">
        <v>2489</v>
      </c>
      <c r="E76" s="110"/>
      <c r="F76" s="110"/>
      <c r="G76" s="110"/>
      <c r="H76" s="110"/>
      <c r="I76" s="110"/>
      <c r="J76" s="111">
        <f>J125</f>
        <v>0</v>
      </c>
      <c r="L76" s="108"/>
    </row>
    <row r="77" spans="2:47" s="9" customFormat="1" ht="19.899999999999999" customHeight="1">
      <c r="B77" s="108"/>
      <c r="D77" s="109" t="s">
        <v>2490</v>
      </c>
      <c r="E77" s="110"/>
      <c r="F77" s="110"/>
      <c r="G77" s="110"/>
      <c r="H77" s="110"/>
      <c r="I77" s="110"/>
      <c r="J77" s="111">
        <f>J132</f>
        <v>0</v>
      </c>
      <c r="L77" s="108"/>
    </row>
    <row r="78" spans="2:47" s="9" customFormat="1" ht="14.85" customHeight="1">
      <c r="B78" s="108"/>
      <c r="D78" s="109" t="s">
        <v>2491</v>
      </c>
      <c r="E78" s="110"/>
      <c r="F78" s="110"/>
      <c r="G78" s="110"/>
      <c r="H78" s="110"/>
      <c r="I78" s="110"/>
      <c r="J78" s="111">
        <f>J133</f>
        <v>0</v>
      </c>
      <c r="L78" s="108"/>
    </row>
    <row r="79" spans="2:47" s="1" customFormat="1" ht="21.75" customHeight="1">
      <c r="B79" s="32"/>
      <c r="L79" s="32"/>
    </row>
    <row r="80" spans="2:47" s="1" customFormat="1" ht="6.95" customHeight="1">
      <c r="B80" s="41"/>
      <c r="C80" s="42"/>
      <c r="D80" s="42"/>
      <c r="E80" s="42"/>
      <c r="F80" s="42"/>
      <c r="G80" s="42"/>
      <c r="H80" s="42"/>
      <c r="I80" s="42"/>
      <c r="J80" s="42"/>
      <c r="K80" s="42"/>
      <c r="L80" s="32"/>
    </row>
    <row r="84" spans="2:12" s="1" customFormat="1" ht="6.95" customHeight="1">
      <c r="B84" s="43"/>
      <c r="C84" s="44"/>
      <c r="D84" s="44"/>
      <c r="E84" s="44"/>
      <c r="F84" s="44"/>
      <c r="G84" s="44"/>
      <c r="H84" s="44"/>
      <c r="I84" s="44"/>
      <c r="J84" s="44"/>
      <c r="K84" s="44"/>
      <c r="L84" s="32"/>
    </row>
    <row r="85" spans="2:12" s="1" customFormat="1" ht="24.95" customHeight="1">
      <c r="B85" s="32"/>
      <c r="C85" s="21" t="s">
        <v>159</v>
      </c>
      <c r="L85" s="32"/>
    </row>
    <row r="86" spans="2:12" s="1" customFormat="1" ht="6.95" customHeight="1">
      <c r="B86" s="32"/>
      <c r="L86" s="32"/>
    </row>
    <row r="87" spans="2:12" s="1" customFormat="1" ht="12" customHeight="1">
      <c r="B87" s="32"/>
      <c r="C87" s="27" t="s">
        <v>16</v>
      </c>
      <c r="L87" s="32"/>
    </row>
    <row r="88" spans="2:12" s="1" customFormat="1" ht="26.25" customHeight="1">
      <c r="B88" s="32"/>
      <c r="E88" s="252" t="str">
        <f>E7</f>
        <v>Modernizace a rozšíření centrální sterilizace CS I v pavilonu A – Masarykova nem. v Ústí nad Labem</v>
      </c>
      <c r="F88" s="253"/>
      <c r="G88" s="253"/>
      <c r="H88" s="253"/>
      <c r="L88" s="32"/>
    </row>
    <row r="89" spans="2:12" ht="12" customHeight="1">
      <c r="B89" s="20"/>
      <c r="C89" s="27" t="s">
        <v>139</v>
      </c>
      <c r="L89" s="20"/>
    </row>
    <row r="90" spans="2:12" ht="16.5" customHeight="1">
      <c r="B90" s="20"/>
      <c r="E90" s="252" t="s">
        <v>1364</v>
      </c>
      <c r="F90" s="222"/>
      <c r="G90" s="222"/>
      <c r="H90" s="222"/>
      <c r="L90" s="20"/>
    </row>
    <row r="91" spans="2:12" ht="12" customHeight="1">
      <c r="B91" s="20"/>
      <c r="C91" s="27" t="s">
        <v>141</v>
      </c>
      <c r="L91" s="20"/>
    </row>
    <row r="92" spans="2:12" s="1" customFormat="1" ht="16.5" customHeight="1">
      <c r="B92" s="32"/>
      <c r="E92" s="250" t="s">
        <v>2235</v>
      </c>
      <c r="F92" s="254"/>
      <c r="G92" s="254"/>
      <c r="H92" s="254"/>
      <c r="L92" s="32"/>
    </row>
    <row r="93" spans="2:12" s="1" customFormat="1" ht="12" customHeight="1">
      <c r="B93" s="32"/>
      <c r="C93" s="27" t="s">
        <v>2236</v>
      </c>
      <c r="L93" s="32"/>
    </row>
    <row r="94" spans="2:12" s="1" customFormat="1" ht="16.5" customHeight="1">
      <c r="B94" s="32"/>
      <c r="E94" s="215" t="str">
        <f>E13</f>
        <v>D1.01.4.5.3 - Interkomy</v>
      </c>
      <c r="F94" s="254"/>
      <c r="G94" s="254"/>
      <c r="H94" s="254"/>
      <c r="L94" s="32"/>
    </row>
    <row r="95" spans="2:12" s="1" customFormat="1" ht="6.95" customHeight="1">
      <c r="B95" s="32"/>
      <c r="L95" s="32"/>
    </row>
    <row r="96" spans="2:12" s="1" customFormat="1" ht="12" customHeight="1">
      <c r="B96" s="32"/>
      <c r="C96" s="27" t="s">
        <v>22</v>
      </c>
      <c r="F96" s="25" t="str">
        <f>F16</f>
        <v>Ústí nad Labem</v>
      </c>
      <c r="I96" s="27" t="s">
        <v>24</v>
      </c>
      <c r="J96" s="49" t="str">
        <f>IF(J16="","",J16)</f>
        <v>30. 11. 2023</v>
      </c>
      <c r="L96" s="32"/>
    </row>
    <row r="97" spans="2:65" s="1" customFormat="1" ht="6.95" customHeight="1">
      <c r="B97" s="32"/>
      <c r="L97" s="32"/>
    </row>
    <row r="98" spans="2:65" s="1" customFormat="1" ht="15.2" customHeight="1">
      <c r="B98" s="32"/>
      <c r="C98" s="27" t="s">
        <v>26</v>
      </c>
      <c r="F98" s="25" t="str">
        <f>E19</f>
        <v>Krajská zdravotní, a.s.</v>
      </c>
      <c r="I98" s="27" t="s">
        <v>33</v>
      </c>
      <c r="J98" s="30" t="str">
        <f>E25</f>
        <v>Artech spol. s.r.o.</v>
      </c>
      <c r="L98" s="32"/>
    </row>
    <row r="99" spans="2:65" s="1" customFormat="1" ht="15.2" customHeight="1">
      <c r="B99" s="32"/>
      <c r="C99" s="27" t="s">
        <v>31</v>
      </c>
      <c r="F99" s="25" t="str">
        <f>IF(E22="","",E22)</f>
        <v>Vyplň údaj</v>
      </c>
      <c r="I99" s="27" t="s">
        <v>36</v>
      </c>
      <c r="J99" s="30" t="str">
        <f>E28</f>
        <v>Artech spol. s.r.o.</v>
      </c>
      <c r="L99" s="32"/>
    </row>
    <row r="100" spans="2:65" s="1" customFormat="1" ht="10.35" customHeight="1">
      <c r="B100" s="32"/>
      <c r="L100" s="32"/>
    </row>
    <row r="101" spans="2:65" s="10" customFormat="1" ht="29.25" customHeight="1">
      <c r="B101" s="112"/>
      <c r="C101" s="113" t="s">
        <v>160</v>
      </c>
      <c r="D101" s="114" t="s">
        <v>58</v>
      </c>
      <c r="E101" s="114" t="s">
        <v>54</v>
      </c>
      <c r="F101" s="114" t="s">
        <v>55</v>
      </c>
      <c r="G101" s="114" t="s">
        <v>161</v>
      </c>
      <c r="H101" s="114" t="s">
        <v>162</v>
      </c>
      <c r="I101" s="114" t="s">
        <v>163</v>
      </c>
      <c r="J101" s="114" t="s">
        <v>145</v>
      </c>
      <c r="K101" s="115" t="s">
        <v>164</v>
      </c>
      <c r="L101" s="112"/>
      <c r="M101" s="56" t="s">
        <v>21</v>
      </c>
      <c r="N101" s="57" t="s">
        <v>43</v>
      </c>
      <c r="O101" s="57" t="s">
        <v>165</v>
      </c>
      <c r="P101" s="57" t="s">
        <v>166</v>
      </c>
      <c r="Q101" s="57" t="s">
        <v>167</v>
      </c>
      <c r="R101" s="57" t="s">
        <v>168</v>
      </c>
      <c r="S101" s="57" t="s">
        <v>169</v>
      </c>
      <c r="T101" s="58" t="s">
        <v>170</v>
      </c>
    </row>
    <row r="102" spans="2:65" s="1" customFormat="1" ht="22.9" customHeight="1">
      <c r="B102" s="32"/>
      <c r="C102" s="61" t="s">
        <v>171</v>
      </c>
      <c r="J102" s="116">
        <f>BK102</f>
        <v>0</v>
      </c>
      <c r="L102" s="32"/>
      <c r="M102" s="59"/>
      <c r="N102" s="50"/>
      <c r="O102" s="50"/>
      <c r="P102" s="117">
        <f>P103</f>
        <v>0</v>
      </c>
      <c r="Q102" s="50"/>
      <c r="R102" s="117">
        <f>R103</f>
        <v>0</v>
      </c>
      <c r="S102" s="50"/>
      <c r="T102" s="118">
        <f>T103</f>
        <v>0</v>
      </c>
      <c r="AT102" s="17" t="s">
        <v>72</v>
      </c>
      <c r="AU102" s="17" t="s">
        <v>146</v>
      </c>
      <c r="BK102" s="119">
        <f>BK103</f>
        <v>0</v>
      </c>
    </row>
    <row r="103" spans="2:65" s="11" customFormat="1" ht="25.9" customHeight="1">
      <c r="B103" s="120"/>
      <c r="D103" s="121" t="s">
        <v>72</v>
      </c>
      <c r="E103" s="122" t="s">
        <v>1376</v>
      </c>
      <c r="F103" s="122" t="s">
        <v>2492</v>
      </c>
      <c r="I103" s="123"/>
      <c r="J103" s="124">
        <f>BK103</f>
        <v>0</v>
      </c>
      <c r="L103" s="120"/>
      <c r="M103" s="125"/>
      <c r="P103" s="126">
        <f>P104+P112+P121+P125+P132</f>
        <v>0</v>
      </c>
      <c r="R103" s="126">
        <f>R104+R112+R121+R125+R132</f>
        <v>0</v>
      </c>
      <c r="T103" s="127">
        <f>T104+T112+T121+T125+T132</f>
        <v>0</v>
      </c>
      <c r="AR103" s="121" t="s">
        <v>80</v>
      </c>
      <c r="AT103" s="128" t="s">
        <v>72</v>
      </c>
      <c r="AU103" s="128" t="s">
        <v>73</v>
      </c>
      <c r="AY103" s="121" t="s">
        <v>174</v>
      </c>
      <c r="BK103" s="129">
        <f>BK104+BK112+BK121+BK125+BK132</f>
        <v>0</v>
      </c>
    </row>
    <row r="104" spans="2:65" s="11" customFormat="1" ht="22.9" customHeight="1">
      <c r="B104" s="120"/>
      <c r="D104" s="121" t="s">
        <v>72</v>
      </c>
      <c r="E104" s="130" t="s">
        <v>1403</v>
      </c>
      <c r="F104" s="130" t="s">
        <v>2493</v>
      </c>
      <c r="I104" s="123"/>
      <c r="J104" s="131">
        <f>BK104</f>
        <v>0</v>
      </c>
      <c r="L104" s="120"/>
      <c r="M104" s="125"/>
      <c r="P104" s="126">
        <f>P105+P108</f>
        <v>0</v>
      </c>
      <c r="R104" s="126">
        <f>R105+R108</f>
        <v>0</v>
      </c>
      <c r="T104" s="127">
        <f>T105+T108</f>
        <v>0</v>
      </c>
      <c r="AR104" s="121" t="s">
        <v>80</v>
      </c>
      <c r="AT104" s="128" t="s">
        <v>72</v>
      </c>
      <c r="AU104" s="128" t="s">
        <v>80</v>
      </c>
      <c r="AY104" s="121" t="s">
        <v>174</v>
      </c>
      <c r="BK104" s="129">
        <f>BK105+BK108</f>
        <v>0</v>
      </c>
    </row>
    <row r="105" spans="2:65" s="11" customFormat="1" ht="20.85" customHeight="1">
      <c r="B105" s="120"/>
      <c r="D105" s="121" t="s">
        <v>72</v>
      </c>
      <c r="E105" s="130" t="s">
        <v>1423</v>
      </c>
      <c r="F105" s="130" t="s">
        <v>2494</v>
      </c>
      <c r="I105" s="123"/>
      <c r="J105" s="131">
        <f>BK105</f>
        <v>0</v>
      </c>
      <c r="L105" s="120"/>
      <c r="M105" s="125"/>
      <c r="P105" s="126">
        <f>SUM(P106:P107)</f>
        <v>0</v>
      </c>
      <c r="R105" s="126">
        <f>SUM(R106:R107)</f>
        <v>0</v>
      </c>
      <c r="T105" s="127">
        <f>SUM(T106:T107)</f>
        <v>0</v>
      </c>
      <c r="AR105" s="121" t="s">
        <v>80</v>
      </c>
      <c r="AT105" s="128" t="s">
        <v>72</v>
      </c>
      <c r="AU105" s="128" t="s">
        <v>82</v>
      </c>
      <c r="AY105" s="121" t="s">
        <v>174</v>
      </c>
      <c r="BK105" s="129">
        <f>SUM(BK106:BK107)</f>
        <v>0</v>
      </c>
    </row>
    <row r="106" spans="2:65" s="1" customFormat="1" ht="24.2" customHeight="1">
      <c r="B106" s="32"/>
      <c r="C106" s="132" t="s">
        <v>80</v>
      </c>
      <c r="D106" s="132" t="s">
        <v>176</v>
      </c>
      <c r="E106" s="133" t="s">
        <v>2495</v>
      </c>
      <c r="F106" s="134" t="s">
        <v>2496</v>
      </c>
      <c r="G106" s="135" t="s">
        <v>812</v>
      </c>
      <c r="H106" s="136">
        <v>3</v>
      </c>
      <c r="I106" s="137"/>
      <c r="J106" s="138">
        <f>ROUND(I106*H106,2)</f>
        <v>0</v>
      </c>
      <c r="K106" s="134" t="s">
        <v>218</v>
      </c>
      <c r="L106" s="32"/>
      <c r="M106" s="139" t="s">
        <v>21</v>
      </c>
      <c r="N106" s="140" t="s">
        <v>44</v>
      </c>
      <c r="P106" s="141">
        <f>O106*H106</f>
        <v>0</v>
      </c>
      <c r="Q106" s="141">
        <v>0</v>
      </c>
      <c r="R106" s="141">
        <f>Q106*H106</f>
        <v>0</v>
      </c>
      <c r="S106" s="141">
        <v>0</v>
      </c>
      <c r="T106" s="142">
        <f>S106*H106</f>
        <v>0</v>
      </c>
      <c r="AR106" s="143" t="s">
        <v>180</v>
      </c>
      <c r="AT106" s="143" t="s">
        <v>176</v>
      </c>
      <c r="AU106" s="143" t="s">
        <v>108</v>
      </c>
      <c r="AY106" s="17" t="s">
        <v>174</v>
      </c>
      <c r="BE106" s="144">
        <f>IF(N106="základní",J106,0)</f>
        <v>0</v>
      </c>
      <c r="BF106" s="144">
        <f>IF(N106="snížená",J106,0)</f>
        <v>0</v>
      </c>
      <c r="BG106" s="144">
        <f>IF(N106="zákl. přenesená",J106,0)</f>
        <v>0</v>
      </c>
      <c r="BH106" s="144">
        <f>IF(N106="sníž. přenesená",J106,0)</f>
        <v>0</v>
      </c>
      <c r="BI106" s="144">
        <f>IF(N106="nulová",J106,0)</f>
        <v>0</v>
      </c>
      <c r="BJ106" s="17" t="s">
        <v>80</v>
      </c>
      <c r="BK106" s="144">
        <f>ROUND(I106*H106,2)</f>
        <v>0</v>
      </c>
      <c r="BL106" s="17" t="s">
        <v>180</v>
      </c>
      <c r="BM106" s="143" t="s">
        <v>82</v>
      </c>
    </row>
    <row r="107" spans="2:65" s="1" customFormat="1" ht="321.75">
      <c r="B107" s="32"/>
      <c r="D107" s="150" t="s">
        <v>220</v>
      </c>
      <c r="F107" s="170" t="s">
        <v>2497</v>
      </c>
      <c r="I107" s="147"/>
      <c r="L107" s="32"/>
      <c r="M107" s="148"/>
      <c r="T107" s="53"/>
      <c r="AT107" s="17" t="s">
        <v>220</v>
      </c>
      <c r="AU107" s="17" t="s">
        <v>108</v>
      </c>
    </row>
    <row r="108" spans="2:65" s="11" customFormat="1" ht="20.85" customHeight="1">
      <c r="B108" s="120"/>
      <c r="D108" s="121" t="s">
        <v>72</v>
      </c>
      <c r="E108" s="130" t="s">
        <v>1425</v>
      </c>
      <c r="F108" s="130" t="s">
        <v>2498</v>
      </c>
      <c r="I108" s="123"/>
      <c r="J108" s="131">
        <f>BK108</f>
        <v>0</v>
      </c>
      <c r="L108" s="120"/>
      <c r="M108" s="125"/>
      <c r="P108" s="126">
        <f>SUM(P109:P111)</f>
        <v>0</v>
      </c>
      <c r="R108" s="126">
        <f>SUM(R109:R111)</f>
        <v>0</v>
      </c>
      <c r="T108" s="127">
        <f>SUM(T109:T111)</f>
        <v>0</v>
      </c>
      <c r="AR108" s="121" t="s">
        <v>80</v>
      </c>
      <c r="AT108" s="128" t="s">
        <v>72</v>
      </c>
      <c r="AU108" s="128" t="s">
        <v>82</v>
      </c>
      <c r="AY108" s="121" t="s">
        <v>174</v>
      </c>
      <c r="BK108" s="129">
        <f>SUM(BK109:BK111)</f>
        <v>0</v>
      </c>
    </row>
    <row r="109" spans="2:65" s="1" customFormat="1" ht="24.2" customHeight="1">
      <c r="B109" s="32"/>
      <c r="C109" s="132" t="s">
        <v>82</v>
      </c>
      <c r="D109" s="132" t="s">
        <v>176</v>
      </c>
      <c r="E109" s="133" t="s">
        <v>2499</v>
      </c>
      <c r="F109" s="134" t="s">
        <v>2500</v>
      </c>
      <c r="G109" s="135" t="s">
        <v>812</v>
      </c>
      <c r="H109" s="136">
        <v>5</v>
      </c>
      <c r="I109" s="137"/>
      <c r="J109" s="138">
        <f>ROUND(I109*H109,2)</f>
        <v>0</v>
      </c>
      <c r="K109" s="134" t="s">
        <v>218</v>
      </c>
      <c r="L109" s="32"/>
      <c r="M109" s="139" t="s">
        <v>21</v>
      </c>
      <c r="N109" s="140" t="s">
        <v>44</v>
      </c>
      <c r="P109" s="141">
        <f>O109*H109</f>
        <v>0</v>
      </c>
      <c r="Q109" s="141">
        <v>0</v>
      </c>
      <c r="R109" s="141">
        <f>Q109*H109</f>
        <v>0</v>
      </c>
      <c r="S109" s="141">
        <v>0</v>
      </c>
      <c r="T109" s="142">
        <f>S109*H109</f>
        <v>0</v>
      </c>
      <c r="AR109" s="143" t="s">
        <v>180</v>
      </c>
      <c r="AT109" s="143" t="s">
        <v>176</v>
      </c>
      <c r="AU109" s="143" t="s">
        <v>108</v>
      </c>
      <c r="AY109" s="17" t="s">
        <v>174</v>
      </c>
      <c r="BE109" s="144">
        <f>IF(N109="základní",J109,0)</f>
        <v>0</v>
      </c>
      <c r="BF109" s="144">
        <f>IF(N109="snížená",J109,0)</f>
        <v>0</v>
      </c>
      <c r="BG109" s="144">
        <f>IF(N109="zákl. přenesená",J109,0)</f>
        <v>0</v>
      </c>
      <c r="BH109" s="144">
        <f>IF(N109="sníž. přenesená",J109,0)</f>
        <v>0</v>
      </c>
      <c r="BI109" s="144">
        <f>IF(N109="nulová",J109,0)</f>
        <v>0</v>
      </c>
      <c r="BJ109" s="17" t="s">
        <v>80</v>
      </c>
      <c r="BK109" s="144">
        <f>ROUND(I109*H109,2)</f>
        <v>0</v>
      </c>
      <c r="BL109" s="17" t="s">
        <v>180</v>
      </c>
      <c r="BM109" s="143" t="s">
        <v>2501</v>
      </c>
    </row>
    <row r="110" spans="2:65" s="1" customFormat="1" ht="341.25">
      <c r="B110" s="32"/>
      <c r="D110" s="150" t="s">
        <v>220</v>
      </c>
      <c r="F110" s="170" t="s">
        <v>2502</v>
      </c>
      <c r="I110" s="147"/>
      <c r="L110" s="32"/>
      <c r="M110" s="148"/>
      <c r="T110" s="53"/>
      <c r="AT110" s="17" t="s">
        <v>220</v>
      </c>
      <c r="AU110" s="17" t="s">
        <v>108</v>
      </c>
    </row>
    <row r="111" spans="2:65" s="1" customFormat="1" ht="21.75" customHeight="1">
      <c r="B111" s="32"/>
      <c r="C111" s="132" t="s">
        <v>108</v>
      </c>
      <c r="D111" s="132" t="s">
        <v>176</v>
      </c>
      <c r="E111" s="133" t="s">
        <v>2503</v>
      </c>
      <c r="F111" s="134" t="s">
        <v>2504</v>
      </c>
      <c r="G111" s="135" t="s">
        <v>812</v>
      </c>
      <c r="H111" s="136">
        <v>3</v>
      </c>
      <c r="I111" s="137"/>
      <c r="J111" s="138">
        <f>ROUND(I111*H111,2)</f>
        <v>0</v>
      </c>
      <c r="K111" s="134" t="s">
        <v>218</v>
      </c>
      <c r="L111" s="32"/>
      <c r="M111" s="139" t="s">
        <v>21</v>
      </c>
      <c r="N111" s="140" t="s">
        <v>44</v>
      </c>
      <c r="P111" s="141">
        <f>O111*H111</f>
        <v>0</v>
      </c>
      <c r="Q111" s="141">
        <v>0</v>
      </c>
      <c r="R111" s="141">
        <f>Q111*H111</f>
        <v>0</v>
      </c>
      <c r="S111" s="141">
        <v>0</v>
      </c>
      <c r="T111" s="142">
        <f>S111*H111</f>
        <v>0</v>
      </c>
      <c r="AR111" s="143" t="s">
        <v>180</v>
      </c>
      <c r="AT111" s="143" t="s">
        <v>176</v>
      </c>
      <c r="AU111" s="143" t="s">
        <v>108</v>
      </c>
      <c r="AY111" s="17" t="s">
        <v>174</v>
      </c>
      <c r="BE111" s="144">
        <f>IF(N111="základní",J111,0)</f>
        <v>0</v>
      </c>
      <c r="BF111" s="144">
        <f>IF(N111="snížená",J111,0)</f>
        <v>0</v>
      </c>
      <c r="BG111" s="144">
        <f>IF(N111="zákl. přenesená",J111,0)</f>
        <v>0</v>
      </c>
      <c r="BH111" s="144">
        <f>IF(N111="sníž. přenesená",J111,0)</f>
        <v>0</v>
      </c>
      <c r="BI111" s="144">
        <f>IF(N111="nulová",J111,0)</f>
        <v>0</v>
      </c>
      <c r="BJ111" s="17" t="s">
        <v>80</v>
      </c>
      <c r="BK111" s="144">
        <f>ROUND(I111*H111,2)</f>
        <v>0</v>
      </c>
      <c r="BL111" s="17" t="s">
        <v>180</v>
      </c>
      <c r="BM111" s="143" t="s">
        <v>2505</v>
      </c>
    </row>
    <row r="112" spans="2:65" s="11" customFormat="1" ht="22.9" customHeight="1">
      <c r="B112" s="120"/>
      <c r="D112" s="121" t="s">
        <v>72</v>
      </c>
      <c r="E112" s="130" t="s">
        <v>1527</v>
      </c>
      <c r="F112" s="130" t="s">
        <v>2506</v>
      </c>
      <c r="I112" s="123"/>
      <c r="J112" s="131">
        <f>BK112</f>
        <v>0</v>
      </c>
      <c r="L112" s="120"/>
      <c r="M112" s="125"/>
      <c r="P112" s="126">
        <f>P113+P118</f>
        <v>0</v>
      </c>
      <c r="R112" s="126">
        <f>R113+R118</f>
        <v>0</v>
      </c>
      <c r="T112" s="127">
        <f>T113+T118</f>
        <v>0</v>
      </c>
      <c r="AR112" s="121" t="s">
        <v>80</v>
      </c>
      <c r="AT112" s="128" t="s">
        <v>72</v>
      </c>
      <c r="AU112" s="128" t="s">
        <v>80</v>
      </c>
      <c r="AY112" s="121" t="s">
        <v>174</v>
      </c>
      <c r="BK112" s="129">
        <f>BK113+BK118</f>
        <v>0</v>
      </c>
    </row>
    <row r="113" spans="2:65" s="11" customFormat="1" ht="20.85" customHeight="1">
      <c r="B113" s="120"/>
      <c r="D113" s="121" t="s">
        <v>72</v>
      </c>
      <c r="E113" s="130" t="s">
        <v>1582</v>
      </c>
      <c r="F113" s="130" t="s">
        <v>2507</v>
      </c>
      <c r="I113" s="123"/>
      <c r="J113" s="131">
        <f>BK113</f>
        <v>0</v>
      </c>
      <c r="L113" s="120"/>
      <c r="M113" s="125"/>
      <c r="P113" s="126">
        <f>SUM(P114:P117)</f>
        <v>0</v>
      </c>
      <c r="R113" s="126">
        <f>SUM(R114:R117)</f>
        <v>0</v>
      </c>
      <c r="T113" s="127">
        <f>SUM(T114:T117)</f>
        <v>0</v>
      </c>
      <c r="AR113" s="121" t="s">
        <v>80</v>
      </c>
      <c r="AT113" s="128" t="s">
        <v>72</v>
      </c>
      <c r="AU113" s="128" t="s">
        <v>82</v>
      </c>
      <c r="AY113" s="121" t="s">
        <v>174</v>
      </c>
      <c r="BK113" s="129">
        <f>SUM(BK114:BK117)</f>
        <v>0</v>
      </c>
    </row>
    <row r="114" spans="2:65" s="1" customFormat="1" ht="16.5" customHeight="1">
      <c r="B114" s="32"/>
      <c r="C114" s="132" t="s">
        <v>180</v>
      </c>
      <c r="D114" s="132" t="s">
        <v>176</v>
      </c>
      <c r="E114" s="133" t="s">
        <v>2508</v>
      </c>
      <c r="F114" s="134" t="s">
        <v>2509</v>
      </c>
      <c r="G114" s="135" t="s">
        <v>431</v>
      </c>
      <c r="H114" s="136">
        <v>130</v>
      </c>
      <c r="I114" s="137"/>
      <c r="J114" s="138">
        <f>ROUND(I114*H114,2)</f>
        <v>0</v>
      </c>
      <c r="K114" s="134" t="s">
        <v>218</v>
      </c>
      <c r="L114" s="32"/>
      <c r="M114" s="139" t="s">
        <v>21</v>
      </c>
      <c r="N114" s="140" t="s">
        <v>44</v>
      </c>
      <c r="P114" s="141">
        <f>O114*H114</f>
        <v>0</v>
      </c>
      <c r="Q114" s="141">
        <v>0</v>
      </c>
      <c r="R114" s="141">
        <f>Q114*H114</f>
        <v>0</v>
      </c>
      <c r="S114" s="141">
        <v>0</v>
      </c>
      <c r="T114" s="142">
        <f>S114*H114</f>
        <v>0</v>
      </c>
      <c r="AR114" s="143" t="s">
        <v>180</v>
      </c>
      <c r="AT114" s="143" t="s">
        <v>176</v>
      </c>
      <c r="AU114" s="143" t="s">
        <v>108</v>
      </c>
      <c r="AY114" s="17" t="s">
        <v>174</v>
      </c>
      <c r="BE114" s="144">
        <f>IF(N114="základní",J114,0)</f>
        <v>0</v>
      </c>
      <c r="BF114" s="144">
        <f>IF(N114="snížená",J114,0)</f>
        <v>0</v>
      </c>
      <c r="BG114" s="144">
        <f>IF(N114="zákl. přenesená",J114,0)</f>
        <v>0</v>
      </c>
      <c r="BH114" s="144">
        <f>IF(N114="sníž. přenesená",J114,0)</f>
        <v>0</v>
      </c>
      <c r="BI114" s="144">
        <f>IF(N114="nulová",J114,0)</f>
        <v>0</v>
      </c>
      <c r="BJ114" s="17" t="s">
        <v>80</v>
      </c>
      <c r="BK114" s="144">
        <f>ROUND(I114*H114,2)</f>
        <v>0</v>
      </c>
      <c r="BL114" s="17" t="s">
        <v>180</v>
      </c>
      <c r="BM114" s="143" t="s">
        <v>180</v>
      </c>
    </row>
    <row r="115" spans="2:65" s="1" customFormat="1" ht="29.25">
      <c r="B115" s="32"/>
      <c r="D115" s="150" t="s">
        <v>220</v>
      </c>
      <c r="F115" s="170" t="s">
        <v>2510</v>
      </c>
      <c r="I115" s="147"/>
      <c r="L115" s="32"/>
      <c r="M115" s="148"/>
      <c r="T115" s="53"/>
      <c r="AT115" s="17" t="s">
        <v>220</v>
      </c>
      <c r="AU115" s="17" t="s">
        <v>108</v>
      </c>
    </row>
    <row r="116" spans="2:65" s="1" customFormat="1" ht="16.5" customHeight="1">
      <c r="B116" s="32"/>
      <c r="C116" s="132" t="s">
        <v>209</v>
      </c>
      <c r="D116" s="132" t="s">
        <v>176</v>
      </c>
      <c r="E116" s="133" t="s">
        <v>2282</v>
      </c>
      <c r="F116" s="134" t="s">
        <v>2283</v>
      </c>
      <c r="G116" s="135" t="s">
        <v>812</v>
      </c>
      <c r="H116" s="136">
        <v>5</v>
      </c>
      <c r="I116" s="137"/>
      <c r="J116" s="138">
        <f>ROUND(I116*H116,2)</f>
        <v>0</v>
      </c>
      <c r="K116" s="134" t="s">
        <v>218</v>
      </c>
      <c r="L116" s="32"/>
      <c r="M116" s="139" t="s">
        <v>21</v>
      </c>
      <c r="N116" s="140" t="s">
        <v>44</v>
      </c>
      <c r="P116" s="141">
        <f>O116*H116</f>
        <v>0</v>
      </c>
      <c r="Q116" s="141">
        <v>0</v>
      </c>
      <c r="R116" s="141">
        <f>Q116*H116</f>
        <v>0</v>
      </c>
      <c r="S116" s="141">
        <v>0</v>
      </c>
      <c r="T116" s="142">
        <f>S116*H116</f>
        <v>0</v>
      </c>
      <c r="AR116" s="143" t="s">
        <v>180</v>
      </c>
      <c r="AT116" s="143" t="s">
        <v>176</v>
      </c>
      <c r="AU116" s="143" t="s">
        <v>108</v>
      </c>
      <c r="AY116" s="17" t="s">
        <v>174</v>
      </c>
      <c r="BE116" s="144">
        <f>IF(N116="základní",J116,0)</f>
        <v>0</v>
      </c>
      <c r="BF116" s="144">
        <f>IF(N116="snížená",J116,0)</f>
        <v>0</v>
      </c>
      <c r="BG116" s="144">
        <f>IF(N116="zákl. přenesená",J116,0)</f>
        <v>0</v>
      </c>
      <c r="BH116" s="144">
        <f>IF(N116="sníž. přenesená",J116,0)</f>
        <v>0</v>
      </c>
      <c r="BI116" s="144">
        <f>IF(N116="nulová",J116,0)</f>
        <v>0</v>
      </c>
      <c r="BJ116" s="17" t="s">
        <v>80</v>
      </c>
      <c r="BK116" s="144">
        <f>ROUND(I116*H116,2)</f>
        <v>0</v>
      </c>
      <c r="BL116" s="17" t="s">
        <v>180</v>
      </c>
      <c r="BM116" s="143" t="s">
        <v>215</v>
      </c>
    </row>
    <row r="117" spans="2:65" s="1" customFormat="1" ht="16.5" customHeight="1">
      <c r="B117" s="32"/>
      <c r="C117" s="132" t="s">
        <v>215</v>
      </c>
      <c r="D117" s="132" t="s">
        <v>176</v>
      </c>
      <c r="E117" s="133" t="s">
        <v>2511</v>
      </c>
      <c r="F117" s="134" t="s">
        <v>2285</v>
      </c>
      <c r="G117" s="135" t="s">
        <v>431</v>
      </c>
      <c r="H117" s="136">
        <v>3</v>
      </c>
      <c r="I117" s="137"/>
      <c r="J117" s="138">
        <f>ROUND(I117*H117,2)</f>
        <v>0</v>
      </c>
      <c r="K117" s="134" t="s">
        <v>218</v>
      </c>
      <c r="L117" s="32"/>
      <c r="M117" s="139" t="s">
        <v>21</v>
      </c>
      <c r="N117" s="140" t="s">
        <v>44</v>
      </c>
      <c r="P117" s="141">
        <f>O117*H117</f>
        <v>0</v>
      </c>
      <c r="Q117" s="141">
        <v>0</v>
      </c>
      <c r="R117" s="141">
        <f>Q117*H117</f>
        <v>0</v>
      </c>
      <c r="S117" s="141">
        <v>0</v>
      </c>
      <c r="T117" s="142">
        <f>S117*H117</f>
        <v>0</v>
      </c>
      <c r="AR117" s="143" t="s">
        <v>180</v>
      </c>
      <c r="AT117" s="143" t="s">
        <v>176</v>
      </c>
      <c r="AU117" s="143" t="s">
        <v>108</v>
      </c>
      <c r="AY117" s="17" t="s">
        <v>174</v>
      </c>
      <c r="BE117" s="144">
        <f>IF(N117="základní",J117,0)</f>
        <v>0</v>
      </c>
      <c r="BF117" s="144">
        <f>IF(N117="snížená",J117,0)</f>
        <v>0</v>
      </c>
      <c r="BG117" s="144">
        <f>IF(N117="zákl. přenesená",J117,0)</f>
        <v>0</v>
      </c>
      <c r="BH117" s="144">
        <f>IF(N117="sníž. přenesená",J117,0)</f>
        <v>0</v>
      </c>
      <c r="BI117" s="144">
        <f>IF(N117="nulová",J117,0)</f>
        <v>0</v>
      </c>
      <c r="BJ117" s="17" t="s">
        <v>80</v>
      </c>
      <c r="BK117" s="144">
        <f>ROUND(I117*H117,2)</f>
        <v>0</v>
      </c>
      <c r="BL117" s="17" t="s">
        <v>180</v>
      </c>
      <c r="BM117" s="143" t="s">
        <v>234</v>
      </c>
    </row>
    <row r="118" spans="2:65" s="11" customFormat="1" ht="20.85" customHeight="1">
      <c r="B118" s="120"/>
      <c r="D118" s="121" t="s">
        <v>72</v>
      </c>
      <c r="E118" s="130" t="s">
        <v>1584</v>
      </c>
      <c r="F118" s="130" t="s">
        <v>2512</v>
      </c>
      <c r="I118" s="123"/>
      <c r="J118" s="131">
        <f>BK118</f>
        <v>0</v>
      </c>
      <c r="L118" s="120"/>
      <c r="M118" s="125"/>
      <c r="P118" s="126">
        <f>SUM(P119:P120)</f>
        <v>0</v>
      </c>
      <c r="R118" s="126">
        <f>SUM(R119:R120)</f>
        <v>0</v>
      </c>
      <c r="T118" s="127">
        <f>SUM(T119:T120)</f>
        <v>0</v>
      </c>
      <c r="AR118" s="121" t="s">
        <v>80</v>
      </c>
      <c r="AT118" s="128" t="s">
        <v>72</v>
      </c>
      <c r="AU118" s="128" t="s">
        <v>82</v>
      </c>
      <c r="AY118" s="121" t="s">
        <v>174</v>
      </c>
      <c r="BK118" s="129">
        <f>SUM(BK119:BK120)</f>
        <v>0</v>
      </c>
    </row>
    <row r="119" spans="2:65" s="1" customFormat="1" ht="24.2" customHeight="1">
      <c r="B119" s="32"/>
      <c r="C119" s="132" t="s">
        <v>228</v>
      </c>
      <c r="D119" s="132" t="s">
        <v>176</v>
      </c>
      <c r="E119" s="133" t="s">
        <v>2340</v>
      </c>
      <c r="F119" s="134" t="s">
        <v>2341</v>
      </c>
      <c r="G119" s="135" t="s">
        <v>431</v>
      </c>
      <c r="H119" s="136">
        <v>3</v>
      </c>
      <c r="I119" s="137"/>
      <c r="J119" s="138">
        <f>ROUND(I119*H119,2)</f>
        <v>0</v>
      </c>
      <c r="K119" s="134" t="s">
        <v>218</v>
      </c>
      <c r="L119" s="32"/>
      <c r="M119" s="139" t="s">
        <v>21</v>
      </c>
      <c r="N119" s="140" t="s">
        <v>44</v>
      </c>
      <c r="P119" s="141">
        <f>O119*H119</f>
        <v>0</v>
      </c>
      <c r="Q119" s="141">
        <v>0</v>
      </c>
      <c r="R119" s="141">
        <f>Q119*H119</f>
        <v>0</v>
      </c>
      <c r="S119" s="141">
        <v>0</v>
      </c>
      <c r="T119" s="142">
        <f>S119*H119</f>
        <v>0</v>
      </c>
      <c r="AR119" s="143" t="s">
        <v>180</v>
      </c>
      <c r="AT119" s="143" t="s">
        <v>176</v>
      </c>
      <c r="AU119" s="143" t="s">
        <v>108</v>
      </c>
      <c r="AY119" s="17" t="s">
        <v>174</v>
      </c>
      <c r="BE119" s="144">
        <f>IF(N119="základní",J119,0)</f>
        <v>0</v>
      </c>
      <c r="BF119" s="144">
        <f>IF(N119="snížená",J119,0)</f>
        <v>0</v>
      </c>
      <c r="BG119" s="144">
        <f>IF(N119="zákl. přenesená",J119,0)</f>
        <v>0</v>
      </c>
      <c r="BH119" s="144">
        <f>IF(N119="sníž. přenesená",J119,0)</f>
        <v>0</v>
      </c>
      <c r="BI119" s="144">
        <f>IF(N119="nulová",J119,0)</f>
        <v>0</v>
      </c>
      <c r="BJ119" s="17" t="s">
        <v>80</v>
      </c>
      <c r="BK119" s="144">
        <f>ROUND(I119*H119,2)</f>
        <v>0</v>
      </c>
      <c r="BL119" s="17" t="s">
        <v>180</v>
      </c>
      <c r="BM119" s="143" t="s">
        <v>249</v>
      </c>
    </row>
    <row r="120" spans="2:65" s="1" customFormat="1" ht="24.2" customHeight="1">
      <c r="B120" s="32"/>
      <c r="C120" s="132" t="s">
        <v>234</v>
      </c>
      <c r="D120" s="132" t="s">
        <v>176</v>
      </c>
      <c r="E120" s="133" t="s">
        <v>2513</v>
      </c>
      <c r="F120" s="134" t="s">
        <v>2514</v>
      </c>
      <c r="G120" s="135" t="s">
        <v>431</v>
      </c>
      <c r="H120" s="136">
        <v>6</v>
      </c>
      <c r="I120" s="137"/>
      <c r="J120" s="138">
        <f>ROUND(I120*H120,2)</f>
        <v>0</v>
      </c>
      <c r="K120" s="134" t="s">
        <v>218</v>
      </c>
      <c r="L120" s="32"/>
      <c r="M120" s="139" t="s">
        <v>21</v>
      </c>
      <c r="N120" s="140" t="s">
        <v>44</v>
      </c>
      <c r="P120" s="141">
        <f>O120*H120</f>
        <v>0</v>
      </c>
      <c r="Q120" s="141">
        <v>0</v>
      </c>
      <c r="R120" s="141">
        <f>Q120*H120</f>
        <v>0</v>
      </c>
      <c r="S120" s="141">
        <v>0</v>
      </c>
      <c r="T120" s="142">
        <f>S120*H120</f>
        <v>0</v>
      </c>
      <c r="AR120" s="143" t="s">
        <v>180</v>
      </c>
      <c r="AT120" s="143" t="s">
        <v>176</v>
      </c>
      <c r="AU120" s="143" t="s">
        <v>108</v>
      </c>
      <c r="AY120" s="17" t="s">
        <v>174</v>
      </c>
      <c r="BE120" s="144">
        <f>IF(N120="základní",J120,0)</f>
        <v>0</v>
      </c>
      <c r="BF120" s="144">
        <f>IF(N120="snížená",J120,0)</f>
        <v>0</v>
      </c>
      <c r="BG120" s="144">
        <f>IF(N120="zákl. přenesená",J120,0)</f>
        <v>0</v>
      </c>
      <c r="BH120" s="144">
        <f>IF(N120="sníž. přenesená",J120,0)</f>
        <v>0</v>
      </c>
      <c r="BI120" s="144">
        <f>IF(N120="nulová",J120,0)</f>
        <v>0</v>
      </c>
      <c r="BJ120" s="17" t="s">
        <v>80</v>
      </c>
      <c r="BK120" s="144">
        <f>ROUND(I120*H120,2)</f>
        <v>0</v>
      </c>
      <c r="BL120" s="17" t="s">
        <v>180</v>
      </c>
      <c r="BM120" s="143" t="s">
        <v>274</v>
      </c>
    </row>
    <row r="121" spans="2:65" s="11" customFormat="1" ht="22.9" customHeight="1">
      <c r="B121" s="120"/>
      <c r="D121" s="121" t="s">
        <v>72</v>
      </c>
      <c r="E121" s="130" t="s">
        <v>1727</v>
      </c>
      <c r="F121" s="130" t="s">
        <v>2515</v>
      </c>
      <c r="I121" s="123"/>
      <c r="J121" s="131">
        <f>BK121</f>
        <v>0</v>
      </c>
      <c r="L121" s="120"/>
      <c r="M121" s="125"/>
      <c r="P121" s="126">
        <f>SUM(P122:P124)</f>
        <v>0</v>
      </c>
      <c r="R121" s="126">
        <f>SUM(R122:R124)</f>
        <v>0</v>
      </c>
      <c r="T121" s="127">
        <f>SUM(T122:T124)</f>
        <v>0</v>
      </c>
      <c r="AR121" s="121" t="s">
        <v>80</v>
      </c>
      <c r="AT121" s="128" t="s">
        <v>72</v>
      </c>
      <c r="AU121" s="128" t="s">
        <v>80</v>
      </c>
      <c r="AY121" s="121" t="s">
        <v>174</v>
      </c>
      <c r="BK121" s="129">
        <f>SUM(BK122:BK124)</f>
        <v>0</v>
      </c>
    </row>
    <row r="122" spans="2:65" s="1" customFormat="1" ht="24.2" customHeight="1">
      <c r="B122" s="32"/>
      <c r="C122" s="132" t="s">
        <v>207</v>
      </c>
      <c r="D122" s="132" t="s">
        <v>176</v>
      </c>
      <c r="E122" s="133" t="s">
        <v>2516</v>
      </c>
      <c r="F122" s="134" t="s">
        <v>2356</v>
      </c>
      <c r="G122" s="135" t="s">
        <v>838</v>
      </c>
      <c r="H122" s="191"/>
      <c r="I122" s="137"/>
      <c r="J122" s="138">
        <f>ROUND(I122*H122,2)</f>
        <v>0</v>
      </c>
      <c r="K122" s="134" t="s">
        <v>218</v>
      </c>
      <c r="L122" s="32"/>
      <c r="M122" s="139" t="s">
        <v>21</v>
      </c>
      <c r="N122" s="140" t="s">
        <v>44</v>
      </c>
      <c r="P122" s="141">
        <f>O122*H122</f>
        <v>0</v>
      </c>
      <c r="Q122" s="141">
        <v>0</v>
      </c>
      <c r="R122" s="141">
        <f>Q122*H122</f>
        <v>0</v>
      </c>
      <c r="S122" s="141">
        <v>0</v>
      </c>
      <c r="T122" s="142">
        <f>S122*H122</f>
        <v>0</v>
      </c>
      <c r="AR122" s="143" t="s">
        <v>180</v>
      </c>
      <c r="AT122" s="143" t="s">
        <v>176</v>
      </c>
      <c r="AU122" s="143" t="s">
        <v>82</v>
      </c>
      <c r="AY122" s="17" t="s">
        <v>174</v>
      </c>
      <c r="BE122" s="144">
        <f>IF(N122="základní",J122,0)</f>
        <v>0</v>
      </c>
      <c r="BF122" s="144">
        <f>IF(N122="snížená",J122,0)</f>
        <v>0</v>
      </c>
      <c r="BG122" s="144">
        <f>IF(N122="zákl. přenesená",J122,0)</f>
        <v>0</v>
      </c>
      <c r="BH122" s="144">
        <f>IF(N122="sníž. přenesená",J122,0)</f>
        <v>0</v>
      </c>
      <c r="BI122" s="144">
        <f>IF(N122="nulová",J122,0)</f>
        <v>0</v>
      </c>
      <c r="BJ122" s="17" t="s">
        <v>80</v>
      </c>
      <c r="BK122" s="144">
        <f>ROUND(I122*H122,2)</f>
        <v>0</v>
      </c>
      <c r="BL122" s="17" t="s">
        <v>180</v>
      </c>
      <c r="BM122" s="143" t="s">
        <v>304</v>
      </c>
    </row>
    <row r="123" spans="2:65" s="1" customFormat="1" ht="19.5">
      <c r="B123" s="32"/>
      <c r="D123" s="150" t="s">
        <v>220</v>
      </c>
      <c r="F123" s="170" t="s">
        <v>2150</v>
      </c>
      <c r="I123" s="147"/>
      <c r="L123" s="32"/>
      <c r="M123" s="148"/>
      <c r="T123" s="53"/>
      <c r="AT123" s="17" t="s">
        <v>220</v>
      </c>
      <c r="AU123" s="17" t="s">
        <v>82</v>
      </c>
    </row>
    <row r="124" spans="2:65" s="1" customFormat="1" ht="21.75" customHeight="1">
      <c r="B124" s="32"/>
      <c r="C124" s="132" t="s">
        <v>249</v>
      </c>
      <c r="D124" s="132" t="s">
        <v>176</v>
      </c>
      <c r="E124" s="133" t="s">
        <v>2517</v>
      </c>
      <c r="F124" s="134" t="s">
        <v>2152</v>
      </c>
      <c r="G124" s="135" t="s">
        <v>838</v>
      </c>
      <c r="H124" s="191"/>
      <c r="I124" s="137"/>
      <c r="J124" s="138">
        <f>ROUND(I124*H124,2)</f>
        <v>0</v>
      </c>
      <c r="K124" s="134" t="s">
        <v>218</v>
      </c>
      <c r="L124" s="32"/>
      <c r="M124" s="139" t="s">
        <v>21</v>
      </c>
      <c r="N124" s="140" t="s">
        <v>44</v>
      </c>
      <c r="P124" s="141">
        <f>O124*H124</f>
        <v>0</v>
      </c>
      <c r="Q124" s="141">
        <v>0</v>
      </c>
      <c r="R124" s="141">
        <f>Q124*H124</f>
        <v>0</v>
      </c>
      <c r="S124" s="141">
        <v>0</v>
      </c>
      <c r="T124" s="142">
        <f>S124*H124</f>
        <v>0</v>
      </c>
      <c r="AR124" s="143" t="s">
        <v>180</v>
      </c>
      <c r="AT124" s="143" t="s">
        <v>176</v>
      </c>
      <c r="AU124" s="143" t="s">
        <v>82</v>
      </c>
      <c r="AY124" s="17" t="s">
        <v>174</v>
      </c>
      <c r="BE124" s="144">
        <f>IF(N124="základní",J124,0)</f>
        <v>0</v>
      </c>
      <c r="BF124" s="144">
        <f>IF(N124="snížená",J124,0)</f>
        <v>0</v>
      </c>
      <c r="BG124" s="144">
        <f>IF(N124="zákl. přenesená",J124,0)</f>
        <v>0</v>
      </c>
      <c r="BH124" s="144">
        <f>IF(N124="sníž. přenesená",J124,0)</f>
        <v>0</v>
      </c>
      <c r="BI124" s="144">
        <f>IF(N124="nulová",J124,0)</f>
        <v>0</v>
      </c>
      <c r="BJ124" s="17" t="s">
        <v>80</v>
      </c>
      <c r="BK124" s="144">
        <f>ROUND(I124*H124,2)</f>
        <v>0</v>
      </c>
      <c r="BL124" s="17" t="s">
        <v>180</v>
      </c>
      <c r="BM124" s="143" t="s">
        <v>315</v>
      </c>
    </row>
    <row r="125" spans="2:65" s="11" customFormat="1" ht="22.9" customHeight="1">
      <c r="B125" s="120"/>
      <c r="D125" s="121" t="s">
        <v>72</v>
      </c>
      <c r="E125" s="130" t="s">
        <v>1783</v>
      </c>
      <c r="F125" s="130" t="s">
        <v>2518</v>
      </c>
      <c r="I125" s="123"/>
      <c r="J125" s="131">
        <f>BK125</f>
        <v>0</v>
      </c>
      <c r="L125" s="120"/>
      <c r="M125" s="125"/>
      <c r="P125" s="126">
        <f>SUM(P126:P131)</f>
        <v>0</v>
      </c>
      <c r="R125" s="126">
        <f>SUM(R126:R131)</f>
        <v>0</v>
      </c>
      <c r="T125" s="127">
        <f>SUM(T126:T131)</f>
        <v>0</v>
      </c>
      <c r="AR125" s="121" t="s">
        <v>80</v>
      </c>
      <c r="AT125" s="128" t="s">
        <v>72</v>
      </c>
      <c r="AU125" s="128" t="s">
        <v>80</v>
      </c>
      <c r="AY125" s="121" t="s">
        <v>174</v>
      </c>
      <c r="BK125" s="129">
        <f>SUM(BK126:BK131)</f>
        <v>0</v>
      </c>
    </row>
    <row r="126" spans="2:65" s="1" customFormat="1" ht="24.2" customHeight="1">
      <c r="B126" s="32"/>
      <c r="C126" s="132" t="s">
        <v>262</v>
      </c>
      <c r="D126" s="132" t="s">
        <v>176</v>
      </c>
      <c r="E126" s="133" t="s">
        <v>2519</v>
      </c>
      <c r="F126" s="134" t="s">
        <v>2363</v>
      </c>
      <c r="G126" s="135" t="s">
        <v>812</v>
      </c>
      <c r="H126" s="136">
        <v>1</v>
      </c>
      <c r="I126" s="137"/>
      <c r="J126" s="138">
        <f>ROUND(I126*H126,2)</f>
        <v>0</v>
      </c>
      <c r="K126" s="134" t="s">
        <v>218</v>
      </c>
      <c r="L126" s="32"/>
      <c r="M126" s="139" t="s">
        <v>21</v>
      </c>
      <c r="N126" s="140" t="s">
        <v>44</v>
      </c>
      <c r="P126" s="141">
        <f>O126*H126</f>
        <v>0</v>
      </c>
      <c r="Q126" s="141">
        <v>0</v>
      </c>
      <c r="R126" s="141">
        <f>Q126*H126</f>
        <v>0</v>
      </c>
      <c r="S126" s="141">
        <v>0</v>
      </c>
      <c r="T126" s="142">
        <f>S126*H126</f>
        <v>0</v>
      </c>
      <c r="AR126" s="143" t="s">
        <v>180</v>
      </c>
      <c r="AT126" s="143" t="s">
        <v>176</v>
      </c>
      <c r="AU126" s="143" t="s">
        <v>82</v>
      </c>
      <c r="AY126" s="17" t="s">
        <v>174</v>
      </c>
      <c r="BE126" s="144">
        <f>IF(N126="základní",J126,0)</f>
        <v>0</v>
      </c>
      <c r="BF126" s="144">
        <f>IF(N126="snížená",J126,0)</f>
        <v>0</v>
      </c>
      <c r="BG126" s="144">
        <f>IF(N126="zákl. přenesená",J126,0)</f>
        <v>0</v>
      </c>
      <c r="BH126" s="144">
        <f>IF(N126="sníž. přenesená",J126,0)</f>
        <v>0</v>
      </c>
      <c r="BI126" s="144">
        <f>IF(N126="nulová",J126,0)</f>
        <v>0</v>
      </c>
      <c r="BJ126" s="17" t="s">
        <v>80</v>
      </c>
      <c r="BK126" s="144">
        <f>ROUND(I126*H126,2)</f>
        <v>0</v>
      </c>
      <c r="BL126" s="17" t="s">
        <v>180</v>
      </c>
      <c r="BM126" s="143" t="s">
        <v>330</v>
      </c>
    </row>
    <row r="127" spans="2:65" s="1" customFormat="1" ht="39">
      <c r="B127" s="32"/>
      <c r="D127" s="150" t="s">
        <v>220</v>
      </c>
      <c r="F127" s="170" t="s">
        <v>2520</v>
      </c>
      <c r="I127" s="147"/>
      <c r="L127" s="32"/>
      <c r="M127" s="148"/>
      <c r="T127" s="53"/>
      <c r="AT127" s="17" t="s">
        <v>220</v>
      </c>
      <c r="AU127" s="17" t="s">
        <v>82</v>
      </c>
    </row>
    <row r="128" spans="2:65" s="1" customFormat="1" ht="16.5" customHeight="1">
      <c r="B128" s="32"/>
      <c r="C128" s="132" t="s">
        <v>274</v>
      </c>
      <c r="D128" s="132" t="s">
        <v>176</v>
      </c>
      <c r="E128" s="133" t="s">
        <v>2521</v>
      </c>
      <c r="F128" s="134" t="s">
        <v>2522</v>
      </c>
      <c r="G128" s="135" t="s">
        <v>812</v>
      </c>
      <c r="H128" s="136">
        <v>1</v>
      </c>
      <c r="I128" s="137"/>
      <c r="J128" s="138">
        <f>ROUND(I128*H128,2)</f>
        <v>0</v>
      </c>
      <c r="K128" s="134" t="s">
        <v>218</v>
      </c>
      <c r="L128" s="32"/>
      <c r="M128" s="139" t="s">
        <v>21</v>
      </c>
      <c r="N128" s="140" t="s">
        <v>44</v>
      </c>
      <c r="P128" s="141">
        <f>O128*H128</f>
        <v>0</v>
      </c>
      <c r="Q128" s="141">
        <v>0</v>
      </c>
      <c r="R128" s="141">
        <f>Q128*H128</f>
        <v>0</v>
      </c>
      <c r="S128" s="141">
        <v>0</v>
      </c>
      <c r="T128" s="142">
        <f>S128*H128</f>
        <v>0</v>
      </c>
      <c r="AR128" s="143" t="s">
        <v>180</v>
      </c>
      <c r="AT128" s="143" t="s">
        <v>176</v>
      </c>
      <c r="AU128" s="143" t="s">
        <v>82</v>
      </c>
      <c r="AY128" s="17" t="s">
        <v>174</v>
      </c>
      <c r="BE128" s="144">
        <f>IF(N128="základní",J128,0)</f>
        <v>0</v>
      </c>
      <c r="BF128" s="144">
        <f>IF(N128="snížená",J128,0)</f>
        <v>0</v>
      </c>
      <c r="BG128" s="144">
        <f>IF(N128="zákl. přenesená",J128,0)</f>
        <v>0</v>
      </c>
      <c r="BH128" s="144">
        <f>IF(N128="sníž. přenesená",J128,0)</f>
        <v>0</v>
      </c>
      <c r="BI128" s="144">
        <f>IF(N128="nulová",J128,0)</f>
        <v>0</v>
      </c>
      <c r="BJ128" s="17" t="s">
        <v>80</v>
      </c>
      <c r="BK128" s="144">
        <f>ROUND(I128*H128,2)</f>
        <v>0</v>
      </c>
      <c r="BL128" s="17" t="s">
        <v>180</v>
      </c>
      <c r="BM128" s="143" t="s">
        <v>342</v>
      </c>
    </row>
    <row r="129" spans="2:65" s="1" customFormat="1" ht="16.5" customHeight="1">
      <c r="B129" s="32"/>
      <c r="C129" s="132" t="s">
        <v>289</v>
      </c>
      <c r="D129" s="132" t="s">
        <v>176</v>
      </c>
      <c r="E129" s="133" t="s">
        <v>2523</v>
      </c>
      <c r="F129" s="134" t="s">
        <v>2374</v>
      </c>
      <c r="G129" s="135" t="s">
        <v>812</v>
      </c>
      <c r="H129" s="136">
        <v>1</v>
      </c>
      <c r="I129" s="137"/>
      <c r="J129" s="138">
        <f>ROUND(I129*H129,2)</f>
        <v>0</v>
      </c>
      <c r="K129" s="134" t="s">
        <v>218</v>
      </c>
      <c r="L129" s="32"/>
      <c r="M129" s="139" t="s">
        <v>21</v>
      </c>
      <c r="N129" s="140" t="s">
        <v>44</v>
      </c>
      <c r="P129" s="141">
        <f>O129*H129</f>
        <v>0</v>
      </c>
      <c r="Q129" s="141">
        <v>0</v>
      </c>
      <c r="R129" s="141">
        <f>Q129*H129</f>
        <v>0</v>
      </c>
      <c r="S129" s="141">
        <v>0</v>
      </c>
      <c r="T129" s="142">
        <f>S129*H129</f>
        <v>0</v>
      </c>
      <c r="AR129" s="143" t="s">
        <v>180</v>
      </c>
      <c r="AT129" s="143" t="s">
        <v>176</v>
      </c>
      <c r="AU129" s="143" t="s">
        <v>82</v>
      </c>
      <c r="AY129" s="17" t="s">
        <v>174</v>
      </c>
      <c r="BE129" s="144">
        <f>IF(N129="základní",J129,0)</f>
        <v>0</v>
      </c>
      <c r="BF129" s="144">
        <f>IF(N129="snížená",J129,0)</f>
        <v>0</v>
      </c>
      <c r="BG129" s="144">
        <f>IF(N129="zákl. přenesená",J129,0)</f>
        <v>0</v>
      </c>
      <c r="BH129" s="144">
        <f>IF(N129="sníž. přenesená",J129,0)</f>
        <v>0</v>
      </c>
      <c r="BI129" s="144">
        <f>IF(N129="nulová",J129,0)</f>
        <v>0</v>
      </c>
      <c r="BJ129" s="17" t="s">
        <v>80</v>
      </c>
      <c r="BK129" s="144">
        <f>ROUND(I129*H129,2)</f>
        <v>0</v>
      </c>
      <c r="BL129" s="17" t="s">
        <v>180</v>
      </c>
      <c r="BM129" s="143" t="s">
        <v>352</v>
      </c>
    </row>
    <row r="130" spans="2:65" s="1" customFormat="1" ht="24.2" customHeight="1">
      <c r="B130" s="32"/>
      <c r="C130" s="132" t="s">
        <v>304</v>
      </c>
      <c r="D130" s="132" t="s">
        <v>176</v>
      </c>
      <c r="E130" s="133" t="s">
        <v>2468</v>
      </c>
      <c r="F130" s="134" t="s">
        <v>2469</v>
      </c>
      <c r="G130" s="135" t="s">
        <v>812</v>
      </c>
      <c r="H130" s="136">
        <v>1</v>
      </c>
      <c r="I130" s="137"/>
      <c r="J130" s="138">
        <f>ROUND(I130*H130,2)</f>
        <v>0</v>
      </c>
      <c r="K130" s="134" t="s">
        <v>218</v>
      </c>
      <c r="L130" s="32"/>
      <c r="M130" s="139" t="s">
        <v>21</v>
      </c>
      <c r="N130" s="140" t="s">
        <v>44</v>
      </c>
      <c r="P130" s="141">
        <f>O130*H130</f>
        <v>0</v>
      </c>
      <c r="Q130" s="141">
        <v>0</v>
      </c>
      <c r="R130" s="141">
        <f>Q130*H130</f>
        <v>0</v>
      </c>
      <c r="S130" s="141">
        <v>0</v>
      </c>
      <c r="T130" s="142">
        <f>S130*H130</f>
        <v>0</v>
      </c>
      <c r="AR130" s="143" t="s">
        <v>180</v>
      </c>
      <c r="AT130" s="143" t="s">
        <v>176</v>
      </c>
      <c r="AU130" s="143" t="s">
        <v>82</v>
      </c>
      <c r="AY130" s="17" t="s">
        <v>174</v>
      </c>
      <c r="BE130" s="144">
        <f>IF(N130="základní",J130,0)</f>
        <v>0</v>
      </c>
      <c r="BF130" s="144">
        <f>IF(N130="snížená",J130,0)</f>
        <v>0</v>
      </c>
      <c r="BG130" s="144">
        <f>IF(N130="zákl. přenesená",J130,0)</f>
        <v>0</v>
      </c>
      <c r="BH130" s="144">
        <f>IF(N130="sníž. přenesená",J130,0)</f>
        <v>0</v>
      </c>
      <c r="BI130" s="144">
        <f>IF(N130="nulová",J130,0)</f>
        <v>0</v>
      </c>
      <c r="BJ130" s="17" t="s">
        <v>80</v>
      </c>
      <c r="BK130" s="144">
        <f>ROUND(I130*H130,2)</f>
        <v>0</v>
      </c>
      <c r="BL130" s="17" t="s">
        <v>180</v>
      </c>
      <c r="BM130" s="143" t="s">
        <v>367</v>
      </c>
    </row>
    <row r="131" spans="2:65" s="1" customFormat="1" ht="24.2" customHeight="1">
      <c r="B131" s="32"/>
      <c r="C131" s="132" t="s">
        <v>8</v>
      </c>
      <c r="D131" s="132" t="s">
        <v>176</v>
      </c>
      <c r="E131" s="133" t="s">
        <v>2524</v>
      </c>
      <c r="F131" s="134" t="s">
        <v>2180</v>
      </c>
      <c r="G131" s="135" t="s">
        <v>812</v>
      </c>
      <c r="H131" s="136">
        <v>1</v>
      </c>
      <c r="I131" s="137"/>
      <c r="J131" s="138">
        <f>ROUND(I131*H131,2)</f>
        <v>0</v>
      </c>
      <c r="K131" s="134" t="s">
        <v>218</v>
      </c>
      <c r="L131" s="32"/>
      <c r="M131" s="139" t="s">
        <v>21</v>
      </c>
      <c r="N131" s="140" t="s">
        <v>44</v>
      </c>
      <c r="P131" s="141">
        <f>O131*H131</f>
        <v>0</v>
      </c>
      <c r="Q131" s="141">
        <v>0</v>
      </c>
      <c r="R131" s="141">
        <f>Q131*H131</f>
        <v>0</v>
      </c>
      <c r="S131" s="141">
        <v>0</v>
      </c>
      <c r="T131" s="142">
        <f>S131*H131</f>
        <v>0</v>
      </c>
      <c r="AR131" s="143" t="s">
        <v>180</v>
      </c>
      <c r="AT131" s="143" t="s">
        <v>176</v>
      </c>
      <c r="AU131" s="143" t="s">
        <v>82</v>
      </c>
      <c r="AY131" s="17" t="s">
        <v>174</v>
      </c>
      <c r="BE131" s="144">
        <f>IF(N131="základní",J131,0)</f>
        <v>0</v>
      </c>
      <c r="BF131" s="144">
        <f>IF(N131="snížená",J131,0)</f>
        <v>0</v>
      </c>
      <c r="BG131" s="144">
        <f>IF(N131="zákl. přenesená",J131,0)</f>
        <v>0</v>
      </c>
      <c r="BH131" s="144">
        <f>IF(N131="sníž. přenesená",J131,0)</f>
        <v>0</v>
      </c>
      <c r="BI131" s="144">
        <f>IF(N131="nulová",J131,0)</f>
        <v>0</v>
      </c>
      <c r="BJ131" s="17" t="s">
        <v>80</v>
      </c>
      <c r="BK131" s="144">
        <f>ROUND(I131*H131,2)</f>
        <v>0</v>
      </c>
      <c r="BL131" s="17" t="s">
        <v>180</v>
      </c>
      <c r="BM131" s="143" t="s">
        <v>381</v>
      </c>
    </row>
    <row r="132" spans="2:65" s="11" customFormat="1" ht="22.9" customHeight="1">
      <c r="B132" s="120"/>
      <c r="D132" s="121" t="s">
        <v>72</v>
      </c>
      <c r="E132" s="130" t="s">
        <v>1839</v>
      </c>
      <c r="F132" s="130" t="s">
        <v>2525</v>
      </c>
      <c r="I132" s="123"/>
      <c r="J132" s="131">
        <f>BK132</f>
        <v>0</v>
      </c>
      <c r="L132" s="120"/>
      <c r="M132" s="125"/>
      <c r="P132" s="126">
        <f>P133</f>
        <v>0</v>
      </c>
      <c r="R132" s="126">
        <f>R133</f>
        <v>0</v>
      </c>
      <c r="T132" s="127">
        <f>T133</f>
        <v>0</v>
      </c>
      <c r="AR132" s="121" t="s">
        <v>80</v>
      </c>
      <c r="AT132" s="128" t="s">
        <v>72</v>
      </c>
      <c r="AU132" s="128" t="s">
        <v>80</v>
      </c>
      <c r="AY132" s="121" t="s">
        <v>174</v>
      </c>
      <c r="BK132" s="129">
        <f>BK133</f>
        <v>0</v>
      </c>
    </row>
    <row r="133" spans="2:65" s="11" customFormat="1" ht="20.85" customHeight="1">
      <c r="B133" s="120"/>
      <c r="D133" s="121" t="s">
        <v>72</v>
      </c>
      <c r="E133" s="130" t="s">
        <v>1973</v>
      </c>
      <c r="F133" s="130" t="s">
        <v>2526</v>
      </c>
      <c r="I133" s="123"/>
      <c r="J133" s="131">
        <f>BK133</f>
        <v>0</v>
      </c>
      <c r="L133" s="120"/>
      <c r="M133" s="125"/>
      <c r="P133" s="126">
        <f>SUM(P134:P136)</f>
        <v>0</v>
      </c>
      <c r="R133" s="126">
        <f>SUM(R134:R136)</f>
        <v>0</v>
      </c>
      <c r="T133" s="127">
        <f>SUM(T134:T136)</f>
        <v>0</v>
      </c>
      <c r="AR133" s="121" t="s">
        <v>80</v>
      </c>
      <c r="AT133" s="128" t="s">
        <v>72</v>
      </c>
      <c r="AU133" s="128" t="s">
        <v>82</v>
      </c>
      <c r="AY133" s="121" t="s">
        <v>174</v>
      </c>
      <c r="BK133" s="129">
        <f>SUM(BK134:BK136)</f>
        <v>0</v>
      </c>
    </row>
    <row r="134" spans="2:65" s="1" customFormat="1" ht="24.2" customHeight="1">
      <c r="B134" s="32"/>
      <c r="C134" s="132" t="s">
        <v>315</v>
      </c>
      <c r="D134" s="132" t="s">
        <v>176</v>
      </c>
      <c r="E134" s="133" t="s">
        <v>2527</v>
      </c>
      <c r="F134" s="134" t="s">
        <v>2391</v>
      </c>
      <c r="G134" s="135" t="s">
        <v>812</v>
      </c>
      <c r="H134" s="136">
        <v>3</v>
      </c>
      <c r="I134" s="137"/>
      <c r="J134" s="138">
        <f>ROUND(I134*H134,2)</f>
        <v>0</v>
      </c>
      <c r="K134" s="134" t="s">
        <v>218</v>
      </c>
      <c r="L134" s="32"/>
      <c r="M134" s="139" t="s">
        <v>21</v>
      </c>
      <c r="N134" s="140" t="s">
        <v>44</v>
      </c>
      <c r="P134" s="141">
        <f>O134*H134</f>
        <v>0</v>
      </c>
      <c r="Q134" s="141">
        <v>0</v>
      </c>
      <c r="R134" s="141">
        <f>Q134*H134</f>
        <v>0</v>
      </c>
      <c r="S134" s="141">
        <v>0</v>
      </c>
      <c r="T134" s="142">
        <f>S134*H134</f>
        <v>0</v>
      </c>
      <c r="AR134" s="143" t="s">
        <v>180</v>
      </c>
      <c r="AT134" s="143" t="s">
        <v>176</v>
      </c>
      <c r="AU134" s="143" t="s">
        <v>108</v>
      </c>
      <c r="AY134" s="17" t="s">
        <v>174</v>
      </c>
      <c r="BE134" s="144">
        <f>IF(N134="základní",J134,0)</f>
        <v>0</v>
      </c>
      <c r="BF134" s="144">
        <f>IF(N134="snížená",J134,0)</f>
        <v>0</v>
      </c>
      <c r="BG134" s="144">
        <f>IF(N134="zákl. přenesená",J134,0)</f>
        <v>0</v>
      </c>
      <c r="BH134" s="144">
        <f>IF(N134="sníž. přenesená",J134,0)</f>
        <v>0</v>
      </c>
      <c r="BI134" s="144">
        <f>IF(N134="nulová",J134,0)</f>
        <v>0</v>
      </c>
      <c r="BJ134" s="17" t="s">
        <v>80</v>
      </c>
      <c r="BK134" s="144">
        <f>ROUND(I134*H134,2)</f>
        <v>0</v>
      </c>
      <c r="BL134" s="17" t="s">
        <v>180</v>
      </c>
      <c r="BM134" s="143" t="s">
        <v>407</v>
      </c>
    </row>
    <row r="135" spans="2:65" s="1" customFormat="1" ht="21.75" customHeight="1">
      <c r="B135" s="32"/>
      <c r="C135" s="132" t="s">
        <v>323</v>
      </c>
      <c r="D135" s="132" t="s">
        <v>176</v>
      </c>
      <c r="E135" s="133" t="s">
        <v>2528</v>
      </c>
      <c r="F135" s="134" t="s">
        <v>2393</v>
      </c>
      <c r="G135" s="135" t="s">
        <v>431</v>
      </c>
      <c r="H135" s="136">
        <v>52</v>
      </c>
      <c r="I135" s="137"/>
      <c r="J135" s="138">
        <f>ROUND(I135*H135,2)</f>
        <v>0</v>
      </c>
      <c r="K135" s="134" t="s">
        <v>218</v>
      </c>
      <c r="L135" s="32"/>
      <c r="M135" s="139" t="s">
        <v>21</v>
      </c>
      <c r="N135" s="140" t="s">
        <v>44</v>
      </c>
      <c r="P135" s="141">
        <f>O135*H135</f>
        <v>0</v>
      </c>
      <c r="Q135" s="141">
        <v>0</v>
      </c>
      <c r="R135" s="141">
        <f>Q135*H135</f>
        <v>0</v>
      </c>
      <c r="S135" s="141">
        <v>0</v>
      </c>
      <c r="T135" s="142">
        <f>S135*H135</f>
        <v>0</v>
      </c>
      <c r="AR135" s="143" t="s">
        <v>180</v>
      </c>
      <c r="AT135" s="143" t="s">
        <v>176</v>
      </c>
      <c r="AU135" s="143" t="s">
        <v>108</v>
      </c>
      <c r="AY135" s="17" t="s">
        <v>174</v>
      </c>
      <c r="BE135" s="144">
        <f>IF(N135="základní",J135,0)</f>
        <v>0</v>
      </c>
      <c r="BF135" s="144">
        <f>IF(N135="snížená",J135,0)</f>
        <v>0</v>
      </c>
      <c r="BG135" s="144">
        <f>IF(N135="zákl. přenesená",J135,0)</f>
        <v>0</v>
      </c>
      <c r="BH135" s="144">
        <f>IF(N135="sníž. přenesená",J135,0)</f>
        <v>0</v>
      </c>
      <c r="BI135" s="144">
        <f>IF(N135="nulová",J135,0)</f>
        <v>0</v>
      </c>
      <c r="BJ135" s="17" t="s">
        <v>80</v>
      </c>
      <c r="BK135" s="144">
        <f>ROUND(I135*H135,2)</f>
        <v>0</v>
      </c>
      <c r="BL135" s="17" t="s">
        <v>180</v>
      </c>
      <c r="BM135" s="143" t="s">
        <v>428</v>
      </c>
    </row>
    <row r="136" spans="2:65" s="1" customFormat="1" ht="24.2" customHeight="1">
      <c r="B136" s="32"/>
      <c r="C136" s="132" t="s">
        <v>330</v>
      </c>
      <c r="D136" s="132" t="s">
        <v>176</v>
      </c>
      <c r="E136" s="133" t="s">
        <v>2478</v>
      </c>
      <c r="F136" s="134" t="s">
        <v>2479</v>
      </c>
      <c r="G136" s="135" t="s">
        <v>133</v>
      </c>
      <c r="H136" s="136">
        <v>0.5</v>
      </c>
      <c r="I136" s="137"/>
      <c r="J136" s="138">
        <f>ROUND(I136*H136,2)</f>
        <v>0</v>
      </c>
      <c r="K136" s="134" t="s">
        <v>218</v>
      </c>
      <c r="L136" s="32"/>
      <c r="M136" s="195" t="s">
        <v>21</v>
      </c>
      <c r="N136" s="196" t="s">
        <v>44</v>
      </c>
      <c r="O136" s="197"/>
      <c r="P136" s="198">
        <f>O136*H136</f>
        <v>0</v>
      </c>
      <c r="Q136" s="198">
        <v>0</v>
      </c>
      <c r="R136" s="198">
        <f>Q136*H136</f>
        <v>0</v>
      </c>
      <c r="S136" s="198">
        <v>0</v>
      </c>
      <c r="T136" s="199">
        <f>S136*H136</f>
        <v>0</v>
      </c>
      <c r="AR136" s="143" t="s">
        <v>180</v>
      </c>
      <c r="AT136" s="143" t="s">
        <v>176</v>
      </c>
      <c r="AU136" s="143" t="s">
        <v>108</v>
      </c>
      <c r="AY136" s="17" t="s">
        <v>174</v>
      </c>
      <c r="BE136" s="144">
        <f>IF(N136="základní",J136,0)</f>
        <v>0</v>
      </c>
      <c r="BF136" s="144">
        <f>IF(N136="snížená",J136,0)</f>
        <v>0</v>
      </c>
      <c r="BG136" s="144">
        <f>IF(N136="zákl. přenesená",J136,0)</f>
        <v>0</v>
      </c>
      <c r="BH136" s="144">
        <f>IF(N136="sníž. přenesená",J136,0)</f>
        <v>0</v>
      </c>
      <c r="BI136" s="144">
        <f>IF(N136="nulová",J136,0)</f>
        <v>0</v>
      </c>
      <c r="BJ136" s="17" t="s">
        <v>80</v>
      </c>
      <c r="BK136" s="144">
        <f>ROUND(I136*H136,2)</f>
        <v>0</v>
      </c>
      <c r="BL136" s="17" t="s">
        <v>180</v>
      </c>
      <c r="BM136" s="143" t="s">
        <v>443</v>
      </c>
    </row>
    <row r="137" spans="2:65" s="1" customFormat="1" ht="6.95" customHeight="1">
      <c r="B137" s="41"/>
      <c r="C137" s="42"/>
      <c r="D137" s="42"/>
      <c r="E137" s="42"/>
      <c r="F137" s="42"/>
      <c r="G137" s="42"/>
      <c r="H137" s="42"/>
      <c r="I137" s="42"/>
      <c r="J137" s="42"/>
      <c r="K137" s="42"/>
      <c r="L137" s="32"/>
    </row>
  </sheetData>
  <sheetProtection algorithmName="SHA-512" hashValue="H6u5kptDJNWUOKYEMti66PtFNV6dt59Z7Fgc4yPDcpmC2t5ngQ/GtnCnUGs6+Xfz5kegI6HabUOVFbc3dHZXwg==" saltValue="ukLX33OBpHfSdpYZOO2HyXaPbEtf1OY5BECukfuRJlFcbsf5uVbMmClzUZ4tcriU3oBGSgWuL0Kwuzy1nMy7Zw==" spinCount="100000" sheet="1" objects="1" scenarios="1" formatColumns="0" formatRows="0" autoFilter="0"/>
  <autoFilter ref="C101:K136" xr:uid="{00000000-0009-0000-0000-000008000000}"/>
  <mergeCells count="15">
    <mergeCell ref="E88:H88"/>
    <mergeCell ref="E92:H92"/>
    <mergeCell ref="E90:H90"/>
    <mergeCell ref="E94:H94"/>
    <mergeCell ref="L2:V2"/>
    <mergeCell ref="E31:H31"/>
    <mergeCell ref="E52:H52"/>
    <mergeCell ref="E56:H56"/>
    <mergeCell ref="E54:H54"/>
    <mergeCell ref="E58:H58"/>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16</vt:i4>
      </vt:variant>
      <vt:variant>
        <vt:lpstr>Pojmenované oblasti</vt:lpstr>
      </vt:variant>
      <vt:variant>
        <vt:i4>31</vt:i4>
      </vt:variant>
    </vt:vector>
  </HeadingPairs>
  <TitlesOfParts>
    <vt:vector size="47" baseType="lpstr">
      <vt:lpstr>Rekapitulace stavby</vt:lpstr>
      <vt:lpstr>E.1 - Přípravné a bourací...</vt:lpstr>
      <vt:lpstr>E.4-5 - Složené konstrukc...</vt:lpstr>
      <vt:lpstr>E.6 - Výplně otvorů</vt:lpstr>
      <vt:lpstr>D1.01.4.1 - Zdravotně tec...</vt:lpstr>
      <vt:lpstr>D1.01.4.4 - Silnoproudé e...</vt:lpstr>
      <vt:lpstr>D1.01.4.5.1 - Slaboproudé...</vt:lpstr>
      <vt:lpstr>D1.01.4.5.2 - Slaboproudé...</vt:lpstr>
      <vt:lpstr>D1.01.4.5.3 - Interkomy</vt:lpstr>
      <vt:lpstr>D1.01.4.6 - Rozvody páry</vt:lpstr>
      <vt:lpstr>D1.01.4.7 - Stlačený vzduch</vt:lpstr>
      <vt:lpstr>D1.01.5 - Zdravotnická te...</vt:lpstr>
      <vt:lpstr>PS.01 - Úpravna vody</vt:lpstr>
      <vt:lpstr>VRN - Ostatní a vedlejší ...</vt:lpstr>
      <vt:lpstr>Seznam figur</vt:lpstr>
      <vt:lpstr>Podminky</vt:lpstr>
      <vt:lpstr>'D1.01.4.1 - Zdravotně tec...'!Názvy_tisku</vt:lpstr>
      <vt:lpstr>'D1.01.4.4 - Silnoproudé e...'!Názvy_tisku</vt:lpstr>
      <vt:lpstr>'D1.01.4.5.1 - Slaboproudé...'!Názvy_tisku</vt:lpstr>
      <vt:lpstr>'D1.01.4.5.2 - Slaboproudé...'!Názvy_tisku</vt:lpstr>
      <vt:lpstr>'D1.01.4.5.3 - Interkomy'!Názvy_tisku</vt:lpstr>
      <vt:lpstr>'D1.01.4.6 - Rozvody páry'!Názvy_tisku</vt:lpstr>
      <vt:lpstr>'D1.01.4.7 - Stlačený vzduch'!Názvy_tisku</vt:lpstr>
      <vt:lpstr>'D1.01.5 - Zdravotnická te...'!Názvy_tisku</vt:lpstr>
      <vt:lpstr>'E.1 - Přípravné a bourací...'!Názvy_tisku</vt:lpstr>
      <vt:lpstr>'E.4-5 - Složené konstrukc...'!Názvy_tisku</vt:lpstr>
      <vt:lpstr>'E.6 - Výplně otvorů'!Názvy_tisku</vt:lpstr>
      <vt:lpstr>'PS.01 - Úpravna vody'!Názvy_tisku</vt:lpstr>
      <vt:lpstr>'Rekapitulace stavby'!Názvy_tisku</vt:lpstr>
      <vt:lpstr>'Seznam figur'!Názvy_tisku</vt:lpstr>
      <vt:lpstr>'VRN - Ostatní a vedlejší ...'!Názvy_tisku</vt:lpstr>
      <vt:lpstr>'D1.01.4.1 - Zdravotně tec...'!Oblast_tisku</vt:lpstr>
      <vt:lpstr>'D1.01.4.4 - Silnoproudé e...'!Oblast_tisku</vt:lpstr>
      <vt:lpstr>'D1.01.4.5.1 - Slaboproudé...'!Oblast_tisku</vt:lpstr>
      <vt:lpstr>'D1.01.4.5.2 - Slaboproudé...'!Oblast_tisku</vt:lpstr>
      <vt:lpstr>'D1.01.4.5.3 - Interkomy'!Oblast_tisku</vt:lpstr>
      <vt:lpstr>'D1.01.4.6 - Rozvody páry'!Oblast_tisku</vt:lpstr>
      <vt:lpstr>'D1.01.4.7 - Stlačený vzduch'!Oblast_tisku</vt:lpstr>
      <vt:lpstr>'D1.01.5 - Zdravotnická te...'!Oblast_tisku</vt:lpstr>
      <vt:lpstr>'E.1 - Přípravné a bourací...'!Oblast_tisku</vt:lpstr>
      <vt:lpstr>'E.4-5 - Složené konstrukc...'!Oblast_tisku</vt:lpstr>
      <vt:lpstr>'E.6 - Výplně otvorů'!Oblast_tisku</vt:lpstr>
      <vt:lpstr>Podminky!Oblast_tisku</vt:lpstr>
      <vt:lpstr>'PS.01 - Úpravna vody'!Oblast_tisku</vt:lpstr>
      <vt:lpstr>'Rekapitulace stavby'!Oblast_tisku</vt:lpstr>
      <vt:lpstr>'Seznam figur'!Oblast_tisku</vt:lpstr>
      <vt:lpstr>'VRN - Ostatní a vedlejší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ROZPOCTAR\PC101</dc:creator>
  <cp:lastModifiedBy>Artech Litvínov</cp:lastModifiedBy>
  <dcterms:created xsi:type="dcterms:W3CDTF">2024-01-12T11:29:09Z</dcterms:created>
  <dcterms:modified xsi:type="dcterms:W3CDTF">2024-01-12T11:32:04Z</dcterms:modified>
</cp:coreProperties>
</file>